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netid-my.sharepoint.com/personal/toneyfho_uw_edu/Documents/Mywork files/Human Resource &amp; Payroll/HR Resources/Cost of Employment/"/>
    </mc:Choice>
  </mc:AlternateContent>
  <xr:revisionPtr revIDLastSave="25" documentId="8_{682D8C55-150C-3F48-BF46-6FAE88FF8983}" xr6:coauthVersionLast="47" xr6:coauthVersionMax="47" xr10:uidLastSave="{876EAE75-FDEE-F64D-ADA8-4138A26A1727}"/>
  <bookViews>
    <workbookView xWindow="3300" yWindow="3980" windowWidth="37640" windowHeight="17620" xr2:uid="{00000000-000D-0000-FFFF-FFFF00000000}"/>
  </bookViews>
  <sheets>
    <sheet name="CoE" sheetId="1" r:id="rId1"/>
    <sheet name="Medical cover" sheetId="2" r:id="rId2"/>
    <sheet name="Position Title" sheetId="3" r:id="rId3"/>
  </sheets>
  <definedNames>
    <definedName name="MATRIX">'Medical cover'!$A$2:$A$6</definedName>
    <definedName name="Position">'Position Title'!$A$2:$A$8</definedName>
    <definedName name="Title">'Position Title'!$A$2:$C$8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G13" i="1" l="1"/>
  <c r="G12" i="1"/>
  <c r="D2" i="1"/>
  <c r="C3" i="2" l="1"/>
  <c r="C4" i="2"/>
  <c r="C5" i="2"/>
  <c r="C6" i="2"/>
  <c r="C2" i="2"/>
  <c r="I2" i="1"/>
  <c r="G10" i="1" l="1"/>
  <c r="G14" i="1" s="1"/>
  <c r="E2" i="1"/>
  <c r="F2" i="1" s="1"/>
  <c r="G2" i="1" s="1"/>
  <c r="I5" i="1" l="1"/>
  <c r="I4" i="1"/>
  <c r="I7" i="1" s="1"/>
  <c r="G15" i="1" s="1"/>
  <c r="G5" i="1"/>
  <c r="G4" i="1"/>
  <c r="G7" i="1" l="1"/>
  <c r="G11" i="1"/>
  <c r="G17" i="1" s="1"/>
  <c r="G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tc={EC796B36-6924-C44A-B6D9-0F00FE8BA5F7}</author>
    <author>tc={A8FFF2AF-9C73-054A-998F-F3F4E21D2AF0}</author>
    <author>hodhiambo</author>
  </authors>
  <commentList>
    <comment ref="B1" authorId="0" shapeId="0" xr:uid="{EC796B36-6924-C44A-B6D9-0F00FE8BA5F7}">
      <text>
        <t>[Threaded comment]
Your version of Excel allows you to read this threaded comment; however, any edits to it will get removed if the file is opened in a newer version of Excel. Learn more: https://go.microsoft.com/fwlink/?linkid=870924
Comment:
    Pick option from dropdown</t>
      </text>
    </comment>
    <comment ref="C1" authorId="1" shapeId="0" xr:uid="{A8FFF2AF-9C73-054A-998F-F3F4E21D2AF0}">
      <text>
        <t>[Threaded comment]
Your version of Excel allows you to read this threaded comment; however, any edits to it will get removed if the file is opened in a newer version of Excel. Learn more: https://go.microsoft.com/fwlink/?linkid=870924
Comment:
    Pick option closest to role from dropdown for each cell in this column</t>
      </text>
    </comment>
    <comment ref="A2" authorId="2" shapeId="0" xr:uid="{00000000-0006-0000-0000-000003000000}">
      <text>
        <r>
          <rPr>
            <b/>
            <sz val="9"/>
            <color rgb="FF000000"/>
            <rFont val="Tahoma"/>
            <family val="2"/>
          </rPr>
          <t>hodhiambo: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Indicate figure</t>
        </r>
      </text>
    </comment>
  </commentList>
</comments>
</file>

<file path=xl/sharedStrings.xml><?xml version="1.0" encoding="utf-8"?>
<sst xmlns="http://schemas.openxmlformats.org/spreadsheetml/2006/main" count="57" uniqueCount="45">
  <si>
    <t>WIBA</t>
  </si>
  <si>
    <t>Annual Salary</t>
  </si>
  <si>
    <t>ANNUAL SALARY</t>
  </si>
  <si>
    <t>Annual Salary Restitution (gratuity)</t>
  </si>
  <si>
    <t>Annual NSSF Employer contribution</t>
  </si>
  <si>
    <t>Training Levy</t>
  </si>
  <si>
    <t>Policy holder fund</t>
  </si>
  <si>
    <t>Annual WIBA (Work Injury Benefit ACT)</t>
  </si>
  <si>
    <t>Stamp Duty</t>
  </si>
  <si>
    <t>Life insurance rate</t>
  </si>
  <si>
    <t>Group Life insurance (annual)</t>
  </si>
  <si>
    <t>M</t>
  </si>
  <si>
    <t>M+1</t>
  </si>
  <si>
    <t>M+2</t>
  </si>
  <si>
    <t>M+3</t>
  </si>
  <si>
    <t>M+4</t>
  </si>
  <si>
    <t>AMOUNT (KES)</t>
  </si>
  <si>
    <t>USD</t>
  </si>
  <si>
    <t>Exhange rate</t>
  </si>
  <si>
    <t xml:space="preserve">Annual Medical cover </t>
  </si>
  <si>
    <t>Employer Liability</t>
  </si>
  <si>
    <t>WIBA  RATE</t>
  </si>
  <si>
    <t>POSITION</t>
  </si>
  <si>
    <t>Admin Staff</t>
  </si>
  <si>
    <t>Community Health Worker/ Counsellor</t>
  </si>
  <si>
    <t>Scientist</t>
  </si>
  <si>
    <t>IT staff</t>
  </si>
  <si>
    <t>Technical staff</t>
  </si>
  <si>
    <t>Nurses / Clinical Officers/ Lab Staff</t>
  </si>
  <si>
    <t>Support staff (Admin and Clinical)</t>
  </si>
  <si>
    <t>Position Title Group</t>
  </si>
  <si>
    <t>Premium Rate</t>
  </si>
  <si>
    <t>Match</t>
  </si>
  <si>
    <t>TOTAL CoE (KES)</t>
  </si>
  <si>
    <t>TOTAL CoE (USD)</t>
  </si>
  <si>
    <t>Exchange rate</t>
  </si>
  <si>
    <t>COVER OPTIONS</t>
  </si>
  <si>
    <t>WIBA Subtotal</t>
  </si>
  <si>
    <t>WIBA Total (annual)</t>
  </si>
  <si>
    <t>Group Life insurance subtotal</t>
  </si>
  <si>
    <t>Group Life Insurance Total</t>
  </si>
  <si>
    <t>RATES USED</t>
  </si>
  <si>
    <t>SELF CALCULATING</t>
  </si>
  <si>
    <t>NITA (annual)</t>
  </si>
  <si>
    <t>Medical Cover (Pick from cell dropdown)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</si>
</sst>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KES]\ #,##0.00"/>
    <numFmt numFmtId="166" formatCode="[$$-409]#,##0.00_);\([$$-409]#,##0.00\)"/>
    <numFmt numFmtId="167" formatCode="[$KES]\ #,##0.00_);\([$KES]\ 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165" fontId="0" fillId="0" borderId="0" xfId="1" applyNumberFormat="1" applyFont="1"/>
    <xf numFmtId="165" fontId="0" fillId="0" borderId="0" xfId="0" applyNumberFormat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4" borderId="1" xfId="1" applyNumberFormat="1" applyFont="1" applyFill="1" applyBorder="1"/>
    <xf numFmtId="0" fontId="0" fillId="0" borderId="5" xfId="0" applyBorder="1"/>
    <xf numFmtId="165" fontId="0" fillId="0" borderId="6" xfId="1" applyNumberFormat="1" applyFont="1" applyBorder="1"/>
    <xf numFmtId="0" fontId="0" fillId="4" borderId="7" xfId="0" applyFill="1" applyBorder="1"/>
    <xf numFmtId="165" fontId="0" fillId="4" borderId="8" xfId="1" applyNumberFormat="1" applyFont="1" applyFill="1" applyBorder="1"/>
    <xf numFmtId="0" fontId="0" fillId="0" borderId="7" xfId="0" applyBorder="1"/>
    <xf numFmtId="165" fontId="0" fillId="0" borderId="8" xfId="1" applyNumberFormat="1" applyFont="1" applyBorder="1"/>
    <xf numFmtId="0" fontId="0" fillId="0" borderId="9" xfId="0" applyBorder="1"/>
    <xf numFmtId="165" fontId="0" fillId="0" borderId="10" xfId="1" applyNumberFormat="1" applyFont="1" applyFill="1" applyBorder="1"/>
    <xf numFmtId="0" fontId="2" fillId="0" borderId="11" xfId="0" applyFont="1" applyBorder="1"/>
    <xf numFmtId="165" fontId="2" fillId="0" borderId="12" xfId="1" applyNumberFormat="1" applyFont="1" applyBorder="1"/>
    <xf numFmtId="164" fontId="2" fillId="0" borderId="13" xfId="2" applyFont="1" applyBorder="1"/>
    <xf numFmtId="43" fontId="0" fillId="0" borderId="14" xfId="1" applyFont="1" applyBorder="1"/>
    <xf numFmtId="43" fontId="0" fillId="0" borderId="15" xfId="1" applyFont="1" applyBorder="1"/>
    <xf numFmtId="165" fontId="0" fillId="2" borderId="1" xfId="1" applyNumberFormat="1" applyFont="1" applyFill="1" applyBorder="1"/>
    <xf numFmtId="43" fontId="0" fillId="4" borderId="1" xfId="1" applyFont="1" applyFill="1" applyBorder="1"/>
    <xf numFmtId="43" fontId="0" fillId="0" borderId="1" xfId="1" applyFont="1" applyBorder="1"/>
    <xf numFmtId="165" fontId="0" fillId="0" borderId="0" xfId="1" applyNumberFormat="1" applyFont="1" applyAlignment="1">
      <alignment horizontal="right"/>
    </xf>
    <xf numFmtId="165" fontId="0" fillId="3" borderId="16" xfId="1" applyNumberFormat="1" applyFont="1" applyFill="1" applyBorder="1"/>
    <xf numFmtId="10" fontId="0" fillId="3" borderId="16" xfId="1" applyNumberFormat="1" applyFont="1" applyFill="1" applyBorder="1"/>
    <xf numFmtId="165" fontId="0" fillId="0" borderId="1" xfId="1" applyNumberFormat="1" applyFont="1" applyFill="1" applyBorder="1"/>
    <xf numFmtId="0" fontId="0" fillId="0" borderId="0" xfId="0" applyProtection="1">
      <protection locked="0"/>
    </xf>
    <xf numFmtId="43" fontId="2" fillId="0" borderId="0" xfId="1" applyFont="1" applyProtection="1"/>
    <xf numFmtId="43" fontId="0" fillId="0" borderId="0" xfId="1" applyFont="1" applyProtection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3" fontId="6" fillId="0" borderId="1" xfId="0" applyNumberFormat="1" applyFont="1" applyBorder="1" applyAlignment="1">
      <alignment horizontal="left"/>
    </xf>
    <xf numFmtId="167" fontId="5" fillId="0" borderId="1" xfId="1" applyNumberFormat="1" applyFont="1" applyBorder="1" applyAlignment="1" applyProtection="1">
      <alignment horizontal="left"/>
    </xf>
    <xf numFmtId="166" fontId="0" fillId="0" borderId="1" xfId="1" applyNumberFormat="1" applyFont="1" applyBorder="1" applyProtection="1"/>
    <xf numFmtId="43" fontId="0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165" fontId="0" fillId="5" borderId="3" xfId="1" applyNumberFormat="1" applyFont="1" applyFill="1" applyBorder="1" applyAlignment="1">
      <alignment horizontal="center"/>
    </xf>
    <xf numFmtId="165" fontId="0" fillId="5" borderId="4" xfId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neyfho" id="{603377AF-05E6-4B4A-B2F9-8DC9BC733C8C}" userId="S::toneyfho@uw.edu::ac3c38a4-1a68-420c-bfad-b3b611aef0f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3-03-22T11:53:51.38" personId="{603377AF-05E6-4B4A-B2F9-8DC9BC733C8C}" id="{EC796B36-6924-C44A-B6D9-0F00FE8BA5F7}">
    <text>Pick option from dropdown</text>
  </threadedComment>
  <threadedComment ref="C1" dT="2023-03-22T11:55:07.01" personId="{603377AF-05E6-4B4A-B2F9-8DC9BC733C8C}" id="{A8FFF2AF-9C73-054A-998F-F3F4E21D2AF0}">
    <text>Pick option closest to role from dropdown for each cell in this column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>
      <selection activeCell="C2" sqref="C2"/>
    </sheetView>
  </sheetViews>
  <sheetFormatPr baseColWidth="10" defaultColWidth="8.83203125" defaultRowHeight="15" x14ac:dyDescent="0.2"/>
  <cols>
    <col min="1" max="1" width="31.1640625" bestFit="1" customWidth="1"/>
    <col min="2" max="2" width="33" bestFit="1" customWidth="1"/>
    <col min="3" max="4" width="31.1640625" customWidth="1"/>
    <col min="5" max="5" width="15.83203125" style="1" customWidth="1"/>
    <col min="6" max="6" width="32.33203125" style="1" customWidth="1"/>
    <col min="7" max="7" width="37.33203125" style="1" bestFit="1" customWidth="1"/>
    <col min="8" max="8" width="24" style="1" bestFit="1" customWidth="1"/>
    <col min="9" max="9" width="24" style="1" customWidth="1"/>
    <col min="10" max="10" width="14.83203125" bestFit="1" customWidth="1"/>
    <col min="11" max="11" width="14.83203125" style="1" bestFit="1" customWidth="1"/>
    <col min="12" max="12" width="7.6640625" bestFit="1" customWidth="1"/>
    <col min="16" max="16" width="13.83203125" bestFit="1" customWidth="1"/>
  </cols>
  <sheetData>
    <row r="1" spans="1:16" s="2" customFormat="1" ht="16" thickBot="1" x14ac:dyDescent="0.25">
      <c r="A1" s="2" t="s">
        <v>2</v>
      </c>
      <c r="B1" s="2" t="s">
        <v>44</v>
      </c>
      <c r="C1" s="2" t="s">
        <v>30</v>
      </c>
      <c r="D1" s="2" t="s">
        <v>31</v>
      </c>
      <c r="E1" s="3" t="s">
        <v>0</v>
      </c>
      <c r="F1" s="3" t="s">
        <v>20</v>
      </c>
      <c r="G1" s="3" t="s">
        <v>37</v>
      </c>
      <c r="I1" s="2" t="s">
        <v>39</v>
      </c>
    </row>
    <row r="2" spans="1:16" s="1" customFormat="1" ht="16" thickBot="1" x14ac:dyDescent="0.25">
      <c r="A2" s="22">
        <f>50000*12</f>
        <v>600000</v>
      </c>
      <c r="B2" s="28" t="s">
        <v>15</v>
      </c>
      <c r="C2" s="28" t="s">
        <v>24</v>
      </c>
      <c r="D2" s="28">
        <f>_xlfn.XLOOKUP(C2,Position,'Position Title'!$C$2:$C$8,"What?",-1)</f>
        <v>27.3</v>
      </c>
      <c r="E2" s="6">
        <f>((D2/1000)*A2)*40%</f>
        <v>6552</v>
      </c>
      <c r="F2" s="6">
        <f>E2*40%</f>
        <v>2620.8000000000002</v>
      </c>
      <c r="G2" s="6">
        <f>SUM(E2:F2)</f>
        <v>9172.7999999999993</v>
      </c>
      <c r="I2" s="24">
        <f>(A2*3)*$L$3</f>
        <v>6300</v>
      </c>
      <c r="K2" s="38" t="s">
        <v>41</v>
      </c>
      <c r="L2" s="39"/>
    </row>
    <row r="3" spans="1:16" s="1" customFormat="1" x14ac:dyDescent="0.2">
      <c r="A3" s="4"/>
      <c r="B3" s="4"/>
      <c r="C3" s="4"/>
      <c r="D3" s="4"/>
      <c r="E3" s="4"/>
      <c r="F3" s="4"/>
      <c r="G3" s="4"/>
      <c r="K3" s="26" t="s">
        <v>9</v>
      </c>
      <c r="L3" s="27">
        <v>3.5000000000000001E-3</v>
      </c>
    </row>
    <row r="4" spans="1:16" x14ac:dyDescent="0.2">
      <c r="A4" s="5"/>
      <c r="B4" s="5"/>
      <c r="C4" s="5"/>
      <c r="D4" s="5"/>
      <c r="E4" s="4"/>
      <c r="F4" s="4" t="s">
        <v>5</v>
      </c>
      <c r="G4" s="4">
        <f>$G$2*0.2%</f>
        <v>18.345599999999997</v>
      </c>
      <c r="H4" s="25" t="s">
        <v>5</v>
      </c>
      <c r="I4" s="4">
        <f>$G$2*0.2%</f>
        <v>18.345599999999997</v>
      </c>
      <c r="J4" s="5"/>
      <c r="K4" s="8" t="s">
        <v>35</v>
      </c>
      <c r="L4" s="23">
        <v>125</v>
      </c>
    </row>
    <row r="5" spans="1:16" x14ac:dyDescent="0.2">
      <c r="A5" s="5"/>
      <c r="B5" s="5"/>
      <c r="C5" s="5"/>
      <c r="D5" s="5"/>
      <c r="E5" s="4"/>
      <c r="F5" s="4" t="s">
        <v>6</v>
      </c>
      <c r="G5" s="4">
        <f>$G$2*0.25%</f>
        <v>22.931999999999999</v>
      </c>
      <c r="H5" s="25" t="s">
        <v>6</v>
      </c>
      <c r="I5" s="4">
        <f>$G$2*0.25%</f>
        <v>22.931999999999999</v>
      </c>
      <c r="J5" s="5"/>
      <c r="P5" s="5"/>
    </row>
    <row r="6" spans="1:16" x14ac:dyDescent="0.2">
      <c r="A6" s="5"/>
      <c r="B6" s="5"/>
      <c r="C6" s="5"/>
      <c r="D6" s="5"/>
      <c r="E6" s="4"/>
      <c r="F6" s="4" t="s">
        <v>8</v>
      </c>
      <c r="G6" s="4">
        <v>80</v>
      </c>
      <c r="H6" s="25" t="s">
        <v>8</v>
      </c>
      <c r="I6" s="4">
        <v>80</v>
      </c>
      <c r="P6" s="5"/>
    </row>
    <row r="7" spans="1:16" ht="16" thickBot="1" x14ac:dyDescent="0.25">
      <c r="A7" s="5"/>
      <c r="B7" s="5"/>
      <c r="C7" s="5"/>
      <c r="D7" s="5"/>
      <c r="E7" s="4"/>
      <c r="F7" s="4" t="s">
        <v>38</v>
      </c>
      <c r="G7" s="7">
        <f>SUM(G2:G6)</f>
        <v>9294.0776000000005</v>
      </c>
      <c r="H7" s="25" t="s">
        <v>40</v>
      </c>
      <c r="I7" s="7">
        <f>SUM(I2:I6)</f>
        <v>6421.2775999999994</v>
      </c>
      <c r="J7" s="5"/>
      <c r="P7" s="5"/>
    </row>
    <row r="8" spans="1:16" ht="16" thickBot="1" x14ac:dyDescent="0.25">
      <c r="A8" s="5"/>
      <c r="B8" s="5"/>
      <c r="C8" s="5"/>
      <c r="D8" s="5"/>
      <c r="E8" s="4"/>
      <c r="F8" s="4"/>
      <c r="G8" s="4"/>
      <c r="H8" s="4"/>
      <c r="I8" s="4"/>
      <c r="J8" s="5"/>
      <c r="P8" s="5"/>
    </row>
    <row r="9" spans="1:16" ht="16" thickBot="1" x14ac:dyDescent="0.25">
      <c r="A9" s="5"/>
      <c r="B9" s="5"/>
      <c r="C9" s="5"/>
      <c r="D9" s="5"/>
      <c r="E9" s="4"/>
      <c r="F9" s="40" t="s">
        <v>42</v>
      </c>
      <c r="G9" s="41"/>
      <c r="H9" s="4"/>
      <c r="I9" s="4"/>
      <c r="J9" s="5"/>
    </row>
    <row r="10" spans="1:16" x14ac:dyDescent="0.2">
      <c r="A10" s="5"/>
      <c r="B10" s="5"/>
      <c r="C10" s="5"/>
      <c r="D10" s="5"/>
      <c r="E10" s="4"/>
      <c r="F10" s="9" t="s">
        <v>1</v>
      </c>
      <c r="G10" s="10">
        <f>A2</f>
        <v>600000</v>
      </c>
      <c r="J10" s="5"/>
    </row>
    <row r="11" spans="1:16" x14ac:dyDescent="0.2">
      <c r="F11" s="11" t="s">
        <v>7</v>
      </c>
      <c r="G11" s="12">
        <f>G7</f>
        <v>9294.0776000000005</v>
      </c>
    </row>
    <row r="12" spans="1:16" x14ac:dyDescent="0.2">
      <c r="F12" s="13" t="s">
        <v>4</v>
      </c>
      <c r="G12" s="14">
        <f>1080*12</f>
        <v>12960</v>
      </c>
    </row>
    <row r="13" spans="1:16" x14ac:dyDescent="0.2">
      <c r="F13" s="11" t="s">
        <v>19</v>
      </c>
      <c r="G13" s="12">
        <f>_xlfn.XLOOKUP(B2,MATRIX,'Medical cover'!B2:B6,"WHAT?",-1)</f>
        <v>244515.3</v>
      </c>
    </row>
    <row r="14" spans="1:16" x14ac:dyDescent="0.2">
      <c r="F14" s="13" t="s">
        <v>3</v>
      </c>
      <c r="G14" s="14">
        <f>0.15*G10</f>
        <v>90000</v>
      </c>
    </row>
    <row r="15" spans="1:16" x14ac:dyDescent="0.2">
      <c r="F15" s="11" t="s">
        <v>10</v>
      </c>
      <c r="G15" s="12">
        <f>I7</f>
        <v>6421.2775999999994</v>
      </c>
    </row>
    <row r="16" spans="1:16" x14ac:dyDescent="0.2">
      <c r="F16" s="15" t="s">
        <v>43</v>
      </c>
      <c r="G16" s="16">
        <v>300</v>
      </c>
    </row>
    <row r="17" spans="6:10" x14ac:dyDescent="0.2">
      <c r="F17" s="17" t="s">
        <v>33</v>
      </c>
      <c r="G17" s="18">
        <f>SUM(G10:G16)</f>
        <v>963490.65520000004</v>
      </c>
    </row>
    <row r="18" spans="6:10" ht="16" thickBot="1" x14ac:dyDescent="0.25">
      <c r="F18" s="17" t="s">
        <v>34</v>
      </c>
      <c r="G18" s="19">
        <f>G17/L4</f>
        <v>7707.9252415999999</v>
      </c>
    </row>
    <row r="19" spans="6:10" ht="17" thickTop="1" thickBot="1" x14ac:dyDescent="0.25">
      <c r="F19" s="20"/>
      <c r="G19" s="21"/>
    </row>
    <row r="21" spans="6:10" x14ac:dyDescent="0.2">
      <c r="J21" s="5"/>
    </row>
  </sheetData>
  <mergeCells count="2">
    <mergeCell ref="K2:L2"/>
    <mergeCell ref="F9:G9"/>
  </mergeCells>
  <dataValidations count="2">
    <dataValidation type="list" allowBlank="1" showInputMessage="1" showErrorMessage="1" sqref="C2:C15" xr:uid="{8F597740-6039-8142-B873-040DFA105E29}">
      <formula1>Position</formula1>
    </dataValidation>
    <dataValidation type="list" allowBlank="1" showInputMessage="1" showErrorMessage="1" sqref="B2:B10" xr:uid="{00845D27-9089-7941-8947-EE8763BCED00}">
      <formula1>MATRIX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workbookViewId="0">
      <selection activeCell="B6" sqref="B6 F1"/>
    </sheetView>
  </sheetViews>
  <sheetFormatPr baseColWidth="10" defaultColWidth="8.83203125" defaultRowHeight="15" x14ac:dyDescent="0.2"/>
  <cols>
    <col min="1" max="1" width="19.6640625" style="29" customWidth="1"/>
    <col min="2" max="2" width="15.83203125" style="29" customWidth="1"/>
    <col min="3" max="3" width="13.33203125" style="29" customWidth="1"/>
    <col min="4" max="4" width="8.83203125" style="29"/>
    <col min="5" max="5" width="10.6640625" style="29" bestFit="1" customWidth="1"/>
    <col min="6" max="16384" width="8.83203125" style="29"/>
  </cols>
  <sheetData>
    <row r="1" spans="1:8" ht="16" thickBot="1" x14ac:dyDescent="0.25">
      <c r="A1" s="2" t="s">
        <v>36</v>
      </c>
      <c r="B1" s="32" t="s">
        <v>16</v>
      </c>
      <c r="C1" s="32" t="s">
        <v>17</v>
      </c>
      <c r="D1"/>
      <c r="E1" s="33" t="s">
        <v>18</v>
      </c>
      <c r="F1" s="34">
        <v>125</v>
      </c>
      <c r="G1"/>
      <c r="H1"/>
    </row>
    <row r="2" spans="1:8" x14ac:dyDescent="0.2">
      <c r="A2" s="35" t="s">
        <v>11</v>
      </c>
      <c r="B2" s="36">
        <v>89291.749999999985</v>
      </c>
      <c r="C2" s="37">
        <f>B2/$F$1</f>
        <v>714.33399999999983</v>
      </c>
      <c r="D2"/>
      <c r="E2"/>
      <c r="F2"/>
      <c r="G2"/>
      <c r="H2"/>
    </row>
    <row r="3" spans="1:8" x14ac:dyDescent="0.2">
      <c r="A3" s="35" t="s">
        <v>12</v>
      </c>
      <c r="B3" s="36">
        <v>140730.1</v>
      </c>
      <c r="C3" s="37">
        <f>B3/$F$1</f>
        <v>1125.8407999999999</v>
      </c>
      <c r="D3"/>
      <c r="E3"/>
      <c r="F3"/>
      <c r="G3"/>
      <c r="H3"/>
    </row>
    <row r="4" spans="1:8" x14ac:dyDescent="0.2">
      <c r="A4" s="35" t="s">
        <v>13</v>
      </c>
      <c r="B4" s="36">
        <v>171170.59999999998</v>
      </c>
      <c r="C4" s="37">
        <f>B4/$F$1</f>
        <v>1369.3647999999998</v>
      </c>
      <c r="D4"/>
      <c r="E4"/>
      <c r="F4"/>
      <c r="G4"/>
      <c r="H4"/>
    </row>
    <row r="5" spans="1:8" x14ac:dyDescent="0.2">
      <c r="A5" s="35" t="s">
        <v>14</v>
      </c>
      <c r="B5" s="36">
        <v>212735.05</v>
      </c>
      <c r="C5" s="37">
        <f>B5/$F$1</f>
        <v>1701.8804</v>
      </c>
      <c r="D5"/>
      <c r="E5"/>
      <c r="F5"/>
      <c r="G5"/>
      <c r="H5"/>
    </row>
    <row r="6" spans="1:8" x14ac:dyDescent="0.2">
      <c r="A6" s="35" t="s">
        <v>15</v>
      </c>
      <c r="B6" s="36">
        <v>244515.3</v>
      </c>
      <c r="C6" s="37">
        <f>B6/$F$1</f>
        <v>1956.1224</v>
      </c>
      <c r="D6"/>
      <c r="E6"/>
      <c r="F6"/>
      <c r="G6"/>
      <c r="H6"/>
    </row>
    <row r="7" spans="1:8" x14ac:dyDescent="0.2">
      <c r="A7"/>
      <c r="B7"/>
      <c r="C7"/>
      <c r="D7"/>
      <c r="E7"/>
      <c r="F7"/>
      <c r="G7"/>
      <c r="H7"/>
    </row>
    <row r="8" spans="1:8" x14ac:dyDescent="0.2">
      <c r="A8"/>
      <c r="B8"/>
      <c r="C8"/>
      <c r="D8"/>
      <c r="E8"/>
      <c r="F8"/>
      <c r="G8"/>
      <c r="H8"/>
    </row>
    <row r="9" spans="1:8" x14ac:dyDescent="0.2">
      <c r="A9"/>
      <c r="B9"/>
      <c r="C9"/>
      <c r="D9"/>
      <c r="E9"/>
      <c r="F9"/>
      <c r="G9"/>
      <c r="H9"/>
    </row>
    <row r="10" spans="1:8" x14ac:dyDescent="0.2">
      <c r="A10"/>
      <c r="B10"/>
      <c r="C10"/>
      <c r="D10"/>
      <c r="E10"/>
      <c r="F10"/>
      <c r="G10"/>
      <c r="H10"/>
    </row>
    <row r="11" spans="1:8" x14ac:dyDescent="0.2">
      <c r="A11"/>
      <c r="B11"/>
      <c r="C11"/>
      <c r="D11"/>
      <c r="E11"/>
      <c r="F11"/>
      <c r="G11"/>
      <c r="H11"/>
    </row>
    <row r="12" spans="1:8" x14ac:dyDescent="0.2">
      <c r="A12"/>
      <c r="B12"/>
      <c r="C12"/>
      <c r="D12"/>
      <c r="E12"/>
      <c r="F12"/>
      <c r="G12"/>
      <c r="H12"/>
    </row>
    <row r="13" spans="1:8" x14ac:dyDescent="0.2">
      <c r="A13"/>
      <c r="B13"/>
      <c r="C13"/>
      <c r="D13"/>
      <c r="E13"/>
      <c r="F13"/>
      <c r="G13"/>
      <c r="H13"/>
    </row>
    <row r="14" spans="1:8" x14ac:dyDescent="0.2">
      <c r="A14"/>
      <c r="B14"/>
      <c r="C14"/>
      <c r="D14"/>
      <c r="E14"/>
      <c r="F14"/>
      <c r="G14"/>
      <c r="H14"/>
    </row>
    <row r="15" spans="1:8" x14ac:dyDescent="0.2">
      <c r="A15"/>
      <c r="B15"/>
      <c r="C15"/>
      <c r="D15"/>
      <c r="E15"/>
      <c r="F15"/>
      <c r="G15"/>
      <c r="H15"/>
    </row>
    <row r="16" spans="1:8" x14ac:dyDescent="0.2">
      <c r="A16"/>
      <c r="B16"/>
      <c r="C16"/>
      <c r="D16"/>
      <c r="E16"/>
      <c r="F16"/>
      <c r="G16"/>
      <c r="H16"/>
    </row>
    <row r="17" spans="1:8" x14ac:dyDescent="0.2">
      <c r="A17"/>
      <c r="B17"/>
      <c r="C17"/>
      <c r="D17"/>
      <c r="E17"/>
      <c r="F17"/>
      <c r="G17"/>
      <c r="H17"/>
    </row>
    <row r="18" spans="1:8" x14ac:dyDescent="0.2">
      <c r="A18"/>
      <c r="B18"/>
      <c r="C18"/>
      <c r="D18"/>
      <c r="E18"/>
      <c r="F18"/>
      <c r="G18"/>
      <c r="H18"/>
    </row>
  </sheetData>
  <sheetProtection algorithmName="SHA-512" hashValue="eDVYwrlrXopWfTJe3usZYmSOJp2T9W5Anf6Udb9KGuc5vDJXO2/VAYE1uTvLemsF8hmZ+Ahv8XXPyp4QUv+IRg==" saltValue="WVDuChdhjNWNeIRtVwlHC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31.1640625" bestFit="1" customWidth="1"/>
    <col min="2" max="2" width="31.1640625" customWidth="1"/>
  </cols>
  <sheetData>
    <row r="1" spans="1:3" s="2" customFormat="1" x14ac:dyDescent="0.2">
      <c r="A1" s="2" t="s">
        <v>22</v>
      </c>
      <c r="B1" s="2" t="s">
        <v>32</v>
      </c>
      <c r="C1" s="30" t="s">
        <v>21</v>
      </c>
    </row>
    <row r="2" spans="1:3" x14ac:dyDescent="0.2">
      <c r="A2" t="s">
        <v>23</v>
      </c>
      <c r="B2" t="s">
        <v>23</v>
      </c>
      <c r="C2" s="31">
        <v>6.944</v>
      </c>
    </row>
    <row r="3" spans="1:3" x14ac:dyDescent="0.2">
      <c r="A3" t="s">
        <v>26</v>
      </c>
      <c r="B3" t="s">
        <v>26</v>
      </c>
      <c r="C3" s="31">
        <v>6.944</v>
      </c>
    </row>
    <row r="4" spans="1:3" x14ac:dyDescent="0.2">
      <c r="A4" t="s">
        <v>25</v>
      </c>
      <c r="B4" t="s">
        <v>25</v>
      </c>
      <c r="C4" s="31">
        <v>6.944</v>
      </c>
    </row>
    <row r="5" spans="1:3" x14ac:dyDescent="0.2">
      <c r="A5" t="s">
        <v>27</v>
      </c>
      <c r="B5" t="s">
        <v>27</v>
      </c>
      <c r="C5" s="31">
        <v>6.944</v>
      </c>
    </row>
    <row r="6" spans="1:3" x14ac:dyDescent="0.2">
      <c r="A6" t="s">
        <v>29</v>
      </c>
      <c r="B6" t="s">
        <v>29</v>
      </c>
      <c r="C6" s="31">
        <v>27.3</v>
      </c>
    </row>
    <row r="7" spans="1:3" x14ac:dyDescent="0.2">
      <c r="A7" t="s">
        <v>28</v>
      </c>
      <c r="B7" t="s">
        <v>28</v>
      </c>
      <c r="C7" s="31">
        <v>27.3</v>
      </c>
    </row>
    <row r="8" spans="1:3" x14ac:dyDescent="0.2">
      <c r="A8" t="s">
        <v>24</v>
      </c>
      <c r="B8" t="s">
        <v>24</v>
      </c>
      <c r="C8" s="31">
        <v>27.3</v>
      </c>
    </row>
    <row r="9" spans="1:3" x14ac:dyDescent="0.2">
      <c r="C9" s="31"/>
    </row>
    <row r="10" spans="1:3" x14ac:dyDescent="0.2">
      <c r="C10" s="31"/>
    </row>
  </sheetData>
  <sheetProtection algorithmName="SHA-512" hashValue="6SiEKivLSNelMhTfLL2pexwCN1OMAhrQ6iPWqdTtHgZKVUEFTNEDbzsCKmNbNwXwjUpE81EA9PegOhD8JlqDbQ==" saltValue="+41GZlKZ/7RB7AyfJ3uJZg==" spinCount="100000" sheet="1" objects="1" scenarios="1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6b6dd5b-f02f-441a-99a0-162ac5060bd2}" enabled="0" method="" siteId="{f6b6dd5b-f02f-441a-99a0-162ac5060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CoE</vt:lpstr>
      <vt:lpstr>Medical cover</vt:lpstr>
      <vt:lpstr>Position Title</vt:lpstr>
      <vt:lpstr>MATRIX</vt:lpstr>
      <vt:lpstr>Position</vt:lpstr>
      <vt:lpstr>Title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Global Health</dc:creator>
  <cp:lastModifiedBy>Fredrick Odhiambo</cp:lastModifiedBy>
  <dcterms:created xsi:type="dcterms:W3CDTF">2013-08-05T10:46:26Z</dcterms:created>
  <dcterms:modified xsi:type="dcterms:W3CDTF">2023-03-22T18:34:41Z</dcterms:modified>
</cp:coreProperties>
</file>