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groups\opb\COMMON\Activity Based Budgeting\Phase II Committee\"/>
    </mc:Choice>
  </mc:AlternateContent>
  <bookViews>
    <workbookView xWindow="0" yWindow="0" windowWidth="28800" windowHeight="12300" tabRatio="694" firstSheet="2" activeTab="2"/>
  </bookViews>
  <sheets>
    <sheet name="Grad Examples" sheetId="26" state="hidden" r:id="rId1"/>
    <sheet name="DistributionComparison" sheetId="27" state="hidden" r:id="rId2"/>
    <sheet name="Current &amp; Recomm tuit Model" sheetId="28" r:id="rId3"/>
  </sheets>
  <definedNames>
    <definedName name="_xlnm.Print_Area" localSheetId="2">'Current &amp; Recomm tuit Model'!$A$1:$AG$45</definedName>
    <definedName name="_xlnm.Print_Area" localSheetId="1">DistributionComparison!$A$1:$O$40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5" i="28" l="1"/>
  <c r="AG45" i="28" s="1"/>
  <c r="AF28" i="28"/>
  <c r="AG28" i="28" s="1"/>
  <c r="AF29" i="28"/>
  <c r="AG29" i="28" s="1"/>
  <c r="AF30" i="28"/>
  <c r="AG30" i="28"/>
  <c r="AF31" i="28"/>
  <c r="AG31" i="28"/>
  <c r="AF32" i="28"/>
  <c r="AG32" i="28" s="1"/>
  <c r="AF33" i="28"/>
  <c r="AG33" i="28" s="1"/>
  <c r="AF34" i="28"/>
  <c r="AG34" i="28"/>
  <c r="AF35" i="28"/>
  <c r="AG35" i="28"/>
  <c r="AF36" i="28"/>
  <c r="AG36" i="28" s="1"/>
  <c r="AF37" i="28"/>
  <c r="AG37" i="28" s="1"/>
  <c r="AF38" i="28"/>
  <c r="AG38" i="28"/>
  <c r="AF39" i="28"/>
  <c r="AG39" i="28"/>
  <c r="AF40" i="28"/>
  <c r="AG40" i="28" s="1"/>
  <c r="AF41" i="28"/>
  <c r="AG41" i="28" s="1"/>
  <c r="AF42" i="28"/>
  <c r="AG42" i="28"/>
  <c r="AF43" i="28"/>
  <c r="AG43" i="28"/>
  <c r="AF44" i="28"/>
  <c r="AG44" i="28" s="1"/>
  <c r="AC28" i="28" l="1"/>
  <c r="Z5" i="28"/>
  <c r="AC44" i="28" l="1"/>
  <c r="AC43" i="28"/>
  <c r="AC42" i="28"/>
  <c r="AC41" i="28"/>
  <c r="AC40" i="28"/>
  <c r="AC39" i="28"/>
  <c r="AC38" i="28"/>
  <c r="AC37" i="28"/>
  <c r="AC36" i="28"/>
  <c r="AC35" i="28"/>
  <c r="AC34" i="28"/>
  <c r="AC33" i="28"/>
  <c r="AC32" i="28"/>
  <c r="AC31" i="28"/>
  <c r="AC30" i="28"/>
  <c r="AC29" i="28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45" i="28"/>
  <c r="AC45" i="28" l="1"/>
  <c r="AD5" i="28"/>
  <c r="N4" i="27"/>
  <c r="B24" i="27"/>
  <c r="AB28" i="28"/>
  <c r="S28" i="28"/>
  <c r="Q28" i="28"/>
  <c r="P28" i="28"/>
  <c r="O28" i="28"/>
  <c r="L28" i="28"/>
  <c r="C45" i="28"/>
  <c r="B45" i="28"/>
  <c r="J28" i="28"/>
  <c r="I28" i="28"/>
  <c r="H28" i="28"/>
  <c r="G28" i="28"/>
  <c r="F28" i="28"/>
  <c r="E28" i="28"/>
  <c r="D28" i="28"/>
  <c r="C28" i="28"/>
  <c r="N45" i="28"/>
  <c r="O44" i="28"/>
  <c r="S44" i="28" s="1"/>
  <c r="C44" i="28"/>
  <c r="G44" i="28" s="1"/>
  <c r="O43" i="28"/>
  <c r="P43" i="28" s="1"/>
  <c r="C43" i="28"/>
  <c r="G43" i="28" s="1"/>
  <c r="P42" i="28"/>
  <c r="T42" i="28" s="1"/>
  <c r="O42" i="28"/>
  <c r="S42" i="28" s="1"/>
  <c r="C42" i="28"/>
  <c r="D42" i="28" s="1"/>
  <c r="O41" i="28"/>
  <c r="S41" i="28" s="1"/>
  <c r="C41" i="28"/>
  <c r="G41" i="28" s="1"/>
  <c r="O40" i="28"/>
  <c r="S40" i="28" s="1"/>
  <c r="C40" i="28"/>
  <c r="G40" i="28" s="1"/>
  <c r="O39" i="28"/>
  <c r="P39" i="28" s="1"/>
  <c r="C39" i="28"/>
  <c r="G39" i="28" s="1"/>
  <c r="O38" i="28"/>
  <c r="S38" i="28" s="1"/>
  <c r="C38" i="28"/>
  <c r="D38" i="28" s="1"/>
  <c r="O37" i="28"/>
  <c r="S37" i="28" s="1"/>
  <c r="G37" i="28"/>
  <c r="D37" i="28"/>
  <c r="H37" i="28" s="1"/>
  <c r="C37" i="28"/>
  <c r="P36" i="28"/>
  <c r="Q36" i="28" s="1"/>
  <c r="O36" i="28"/>
  <c r="S36" i="28" s="1"/>
  <c r="C36" i="28"/>
  <c r="G36" i="28" s="1"/>
  <c r="O35" i="28"/>
  <c r="P35" i="28" s="1"/>
  <c r="C35" i="28"/>
  <c r="G35" i="28" s="1"/>
  <c r="O34" i="28"/>
  <c r="P34" i="28" s="1"/>
  <c r="T34" i="28" s="1"/>
  <c r="C34" i="28"/>
  <c r="D34" i="28" s="1"/>
  <c r="O33" i="28"/>
  <c r="S33" i="28" s="1"/>
  <c r="C33" i="28"/>
  <c r="G33" i="28" s="1"/>
  <c r="O32" i="28"/>
  <c r="S32" i="28" s="1"/>
  <c r="C32" i="28"/>
  <c r="G32" i="28" s="1"/>
  <c r="O31" i="28"/>
  <c r="P31" i="28" s="1"/>
  <c r="C31" i="28"/>
  <c r="G31" i="28" s="1"/>
  <c r="O30" i="28"/>
  <c r="S30" i="28" s="1"/>
  <c r="C30" i="28"/>
  <c r="D30" i="28" s="1"/>
  <c r="O29" i="28"/>
  <c r="S29" i="28" s="1"/>
  <c r="C29" i="28"/>
  <c r="G29" i="28" s="1"/>
  <c r="P5" i="28"/>
  <c r="O5" i="28"/>
  <c r="Q5" i="28"/>
  <c r="V5" i="28"/>
  <c r="U5" i="28"/>
  <c r="T5" i="28"/>
  <c r="S5" i="28"/>
  <c r="R5" i="28"/>
  <c r="W5" i="28"/>
  <c r="B22" i="28"/>
  <c r="AC22" i="28"/>
  <c r="N22" i="28"/>
  <c r="O21" i="28"/>
  <c r="P21" i="28" s="1"/>
  <c r="O20" i="28"/>
  <c r="S20" i="28" s="1"/>
  <c r="O19" i="28"/>
  <c r="S19" i="28" s="1"/>
  <c r="S18" i="28"/>
  <c r="O18" i="28"/>
  <c r="P18" i="28" s="1"/>
  <c r="Q18" i="28" s="1"/>
  <c r="O17" i="28"/>
  <c r="S17" i="28" s="1"/>
  <c r="O16" i="28"/>
  <c r="S16" i="28" s="1"/>
  <c r="O15" i="28"/>
  <c r="P15" i="28" s="1"/>
  <c r="O14" i="28"/>
  <c r="S14" i="28" s="1"/>
  <c r="O13" i="28"/>
  <c r="P13" i="28" s="1"/>
  <c r="O12" i="28"/>
  <c r="P12" i="28" s="1"/>
  <c r="O11" i="28"/>
  <c r="S11" i="28" s="1"/>
  <c r="P10" i="28"/>
  <c r="Q10" i="28" s="1"/>
  <c r="O10" i="28"/>
  <c r="S10" i="28" s="1"/>
  <c r="O9" i="28"/>
  <c r="S9" i="28" s="1"/>
  <c r="O8" i="28"/>
  <c r="P8" i="28" s="1"/>
  <c r="O7" i="28"/>
  <c r="P7" i="28" s="1"/>
  <c r="O6" i="28"/>
  <c r="S6" i="28" s="1"/>
  <c r="C5" i="28"/>
  <c r="G5" i="28" s="1"/>
  <c r="C6" i="28"/>
  <c r="D6" i="28" s="1"/>
  <c r="E6" i="28" s="1"/>
  <c r="F6" i="28" s="1"/>
  <c r="C7" i="28"/>
  <c r="D7" i="28" s="1"/>
  <c r="E7" i="28" s="1"/>
  <c r="F7" i="28" s="1"/>
  <c r="C8" i="28"/>
  <c r="D8" i="28" s="1"/>
  <c r="E8" i="28" s="1"/>
  <c r="F8" i="28" s="1"/>
  <c r="C9" i="28"/>
  <c r="D9" i="28" s="1"/>
  <c r="E9" i="28" s="1"/>
  <c r="F9" i="28" s="1"/>
  <c r="C10" i="28"/>
  <c r="D10" i="28" s="1"/>
  <c r="E10" i="28" s="1"/>
  <c r="F10" i="28" s="1"/>
  <c r="C11" i="28"/>
  <c r="G11" i="28" s="1"/>
  <c r="C12" i="28"/>
  <c r="D12" i="28" s="1"/>
  <c r="E12" i="28" s="1"/>
  <c r="F12" i="28" s="1"/>
  <c r="C13" i="28"/>
  <c r="D13" i="28" s="1"/>
  <c r="E13" i="28" s="1"/>
  <c r="F13" i="28" s="1"/>
  <c r="C14" i="28"/>
  <c r="D14" i="28" s="1"/>
  <c r="C15" i="28"/>
  <c r="G15" i="28" s="1"/>
  <c r="C16" i="28"/>
  <c r="D16" i="28" s="1"/>
  <c r="E16" i="28" s="1"/>
  <c r="F16" i="28" s="1"/>
  <c r="C17" i="28"/>
  <c r="D17" i="28" s="1"/>
  <c r="E17" i="28" s="1"/>
  <c r="F17" i="28" s="1"/>
  <c r="C18" i="28"/>
  <c r="D18" i="28" s="1"/>
  <c r="E18" i="28" s="1"/>
  <c r="F18" i="28" s="1"/>
  <c r="C19" i="28"/>
  <c r="D19" i="28" s="1"/>
  <c r="E19" i="28" s="1"/>
  <c r="F19" i="28" s="1"/>
  <c r="C20" i="28"/>
  <c r="D20" i="28" s="1"/>
  <c r="E20" i="28" s="1"/>
  <c r="F20" i="28" s="1"/>
  <c r="C21" i="28"/>
  <c r="G21" i="28" s="1"/>
  <c r="S34" i="28" l="1"/>
  <c r="S31" i="28"/>
  <c r="S35" i="28"/>
  <c r="P38" i="28"/>
  <c r="T38" i="28" s="1"/>
  <c r="P30" i="28"/>
  <c r="T30" i="28" s="1"/>
  <c r="S39" i="28"/>
  <c r="P44" i="28"/>
  <c r="P40" i="28"/>
  <c r="P32" i="28"/>
  <c r="T36" i="28"/>
  <c r="S43" i="28"/>
  <c r="D33" i="28"/>
  <c r="H33" i="28" s="1"/>
  <c r="G30" i="28"/>
  <c r="D43" i="28"/>
  <c r="E43" i="28" s="1"/>
  <c r="F43" i="28" s="1"/>
  <c r="J43" i="28" s="1"/>
  <c r="D39" i="28"/>
  <c r="G34" i="28"/>
  <c r="D41" i="28"/>
  <c r="H41" i="28" s="1"/>
  <c r="D29" i="28"/>
  <c r="G38" i="28"/>
  <c r="D31" i="28"/>
  <c r="G42" i="28"/>
  <c r="D35" i="28"/>
  <c r="E34" i="28"/>
  <c r="H34" i="28"/>
  <c r="E38" i="28"/>
  <c r="H38" i="28"/>
  <c r="Q39" i="28"/>
  <c r="T39" i="28"/>
  <c r="I43" i="28"/>
  <c r="Q35" i="28"/>
  <c r="T35" i="28"/>
  <c r="R36" i="28"/>
  <c r="V36" i="28" s="1"/>
  <c r="U36" i="28"/>
  <c r="E42" i="28"/>
  <c r="H42" i="28"/>
  <c r="Q43" i="28"/>
  <c r="T43" i="28"/>
  <c r="X36" i="28"/>
  <c r="G45" i="28"/>
  <c r="E30" i="28"/>
  <c r="H30" i="28"/>
  <c r="Q31" i="28"/>
  <c r="T31" i="28"/>
  <c r="Q30" i="28"/>
  <c r="E33" i="28"/>
  <c r="Q34" i="28"/>
  <c r="E37" i="28"/>
  <c r="Q38" i="28"/>
  <c r="Q42" i="28"/>
  <c r="P29" i="28"/>
  <c r="D32" i="28"/>
  <c r="P33" i="28"/>
  <c r="D36" i="28"/>
  <c r="P37" i="28"/>
  <c r="D40" i="28"/>
  <c r="P41" i="28"/>
  <c r="D44" i="28"/>
  <c r="O45" i="28"/>
  <c r="P9" i="28"/>
  <c r="T9" i="28" s="1"/>
  <c r="S15" i="28"/>
  <c r="Q12" i="28"/>
  <c r="R12" i="28" s="1"/>
  <c r="V12" i="28" s="1"/>
  <c r="T12" i="28"/>
  <c r="Q9" i="28"/>
  <c r="S12" i="28"/>
  <c r="P17" i="28"/>
  <c r="O22" i="28"/>
  <c r="P20" i="28"/>
  <c r="C22" i="28"/>
  <c r="S7" i="28"/>
  <c r="Q21" i="28"/>
  <c r="T21" i="28"/>
  <c r="R18" i="28"/>
  <c r="V18" i="28" s="1"/>
  <c r="U18" i="28"/>
  <c r="Q15" i="28"/>
  <c r="T15" i="28"/>
  <c r="T7" i="28"/>
  <c r="Q7" i="28"/>
  <c r="T13" i="28"/>
  <c r="Q13" i="28"/>
  <c r="T8" i="28"/>
  <c r="Q8" i="28"/>
  <c r="U10" i="28"/>
  <c r="R10" i="28"/>
  <c r="V10" i="28" s="1"/>
  <c r="P16" i="28"/>
  <c r="P11" i="28"/>
  <c r="P19" i="28"/>
  <c r="P6" i="28"/>
  <c r="T10" i="28"/>
  <c r="S13" i="28"/>
  <c r="P14" i="28"/>
  <c r="T18" i="28"/>
  <c r="S21" i="28"/>
  <c r="S8" i="28"/>
  <c r="D5" i="28"/>
  <c r="D21" i="28"/>
  <c r="E21" i="28" s="1"/>
  <c r="F21" i="28" s="1"/>
  <c r="G7" i="28"/>
  <c r="G6" i="28"/>
  <c r="G17" i="28"/>
  <c r="G9" i="28"/>
  <c r="G18" i="28"/>
  <c r="G10" i="28"/>
  <c r="D15" i="28"/>
  <c r="E15" i="28" s="1"/>
  <c r="F15" i="28" s="1"/>
  <c r="G16" i="28"/>
  <c r="G8" i="28"/>
  <c r="D11" i="28"/>
  <c r="G14" i="28"/>
  <c r="G13" i="28"/>
  <c r="G20" i="28"/>
  <c r="G12" i="28"/>
  <c r="G19" i="28"/>
  <c r="E14" i="28"/>
  <c r="F14" i="28" s="1"/>
  <c r="H14" i="28"/>
  <c r="H19" i="28"/>
  <c r="I19" i="28"/>
  <c r="I20" i="28"/>
  <c r="H10" i="28"/>
  <c r="H6" i="28"/>
  <c r="J10" i="28"/>
  <c r="I10" i="28"/>
  <c r="H13" i="28"/>
  <c r="H7" i="28"/>
  <c r="J12" i="28"/>
  <c r="I12" i="28"/>
  <c r="H8" i="28"/>
  <c r="H16" i="28"/>
  <c r="H18" i="28"/>
  <c r="J19" i="28"/>
  <c r="H12" i="28"/>
  <c r="U12" i="28" l="1"/>
  <c r="H43" i="28"/>
  <c r="X12" i="28"/>
  <c r="H29" i="28"/>
  <c r="D45" i="28"/>
  <c r="S45" i="28"/>
  <c r="W36" i="28"/>
  <c r="Q32" i="28"/>
  <c r="T32" i="28"/>
  <c r="P45" i="28"/>
  <c r="Q40" i="28"/>
  <c r="T40" i="28"/>
  <c r="T28" i="28"/>
  <c r="Q44" i="28"/>
  <c r="T44" i="28"/>
  <c r="E29" i="28"/>
  <c r="E41" i="28"/>
  <c r="L43" i="28"/>
  <c r="E31" i="28"/>
  <c r="H31" i="28"/>
  <c r="K43" i="28"/>
  <c r="E35" i="28"/>
  <c r="H35" i="28"/>
  <c r="E39" i="28"/>
  <c r="H39" i="28"/>
  <c r="I41" i="28"/>
  <c r="F41" i="28"/>
  <c r="J41" i="28" s="1"/>
  <c r="I34" i="28"/>
  <c r="F34" i="28"/>
  <c r="J34" i="28" s="1"/>
  <c r="U38" i="28"/>
  <c r="R38" i="28"/>
  <c r="V38" i="28" s="1"/>
  <c r="H36" i="28"/>
  <c r="E36" i="28"/>
  <c r="I37" i="28"/>
  <c r="F37" i="28"/>
  <c r="J37" i="28" s="1"/>
  <c r="I30" i="28"/>
  <c r="F30" i="28"/>
  <c r="J30" i="28" s="1"/>
  <c r="L30" i="28" s="1"/>
  <c r="T33" i="28"/>
  <c r="Q33" i="28"/>
  <c r="U34" i="28"/>
  <c r="R34" i="28"/>
  <c r="V34" i="28" s="1"/>
  <c r="T37" i="28"/>
  <c r="Q37" i="28"/>
  <c r="I38" i="28"/>
  <c r="F38" i="28"/>
  <c r="J38" i="28" s="1"/>
  <c r="H32" i="28"/>
  <c r="E32" i="28"/>
  <c r="I33" i="28"/>
  <c r="F33" i="28"/>
  <c r="J33" i="28" s="1"/>
  <c r="R31" i="28"/>
  <c r="V31" i="28" s="1"/>
  <c r="U31" i="28"/>
  <c r="T29" i="28"/>
  <c r="Q29" i="28"/>
  <c r="U43" i="28"/>
  <c r="R43" i="28"/>
  <c r="V43" i="28" s="1"/>
  <c r="H44" i="28"/>
  <c r="E44" i="28"/>
  <c r="I29" i="28"/>
  <c r="F29" i="28"/>
  <c r="J29" i="28" s="1"/>
  <c r="U35" i="28"/>
  <c r="R35" i="28"/>
  <c r="V35" i="28" s="1"/>
  <c r="H40" i="28"/>
  <c r="E40" i="28"/>
  <c r="U30" i="28"/>
  <c r="R30" i="28"/>
  <c r="V30" i="28" s="1"/>
  <c r="T41" i="28"/>
  <c r="Q41" i="28"/>
  <c r="U42" i="28"/>
  <c r="R42" i="28"/>
  <c r="V42" i="28" s="1"/>
  <c r="I42" i="28"/>
  <c r="L42" i="28" s="1"/>
  <c r="F42" i="28"/>
  <c r="J42" i="28" s="1"/>
  <c r="U39" i="28"/>
  <c r="R39" i="28"/>
  <c r="V39" i="28" s="1"/>
  <c r="G22" i="28"/>
  <c r="P22" i="28"/>
  <c r="T17" i="28"/>
  <c r="Q17" i="28"/>
  <c r="X18" i="28"/>
  <c r="W12" i="28"/>
  <c r="R9" i="28"/>
  <c r="V9" i="28" s="1"/>
  <c r="U9" i="28"/>
  <c r="S22" i="28"/>
  <c r="H5" i="28"/>
  <c r="D22" i="28"/>
  <c r="W10" i="28"/>
  <c r="Q20" i="28"/>
  <c r="T20" i="28"/>
  <c r="U8" i="28"/>
  <c r="R8" i="28"/>
  <c r="V8" i="28" s="1"/>
  <c r="W8" i="28" s="1"/>
  <c r="T11" i="28"/>
  <c r="Q11" i="28"/>
  <c r="T14" i="28"/>
  <c r="Q14" i="28"/>
  <c r="T16" i="28"/>
  <c r="Q16" i="28"/>
  <c r="R15" i="28"/>
  <c r="V15" i="28" s="1"/>
  <c r="U15" i="28"/>
  <c r="X15" i="28" s="1"/>
  <c r="T19" i="28"/>
  <c r="Q19" i="28"/>
  <c r="R7" i="28"/>
  <c r="V7" i="28" s="1"/>
  <c r="U7" i="28"/>
  <c r="W18" i="28"/>
  <c r="X10" i="28"/>
  <c r="U13" i="28"/>
  <c r="R13" i="28"/>
  <c r="V13" i="28" s="1"/>
  <c r="X8" i="28"/>
  <c r="T6" i="28"/>
  <c r="Q6" i="28"/>
  <c r="U21" i="28"/>
  <c r="R21" i="28"/>
  <c r="V21" i="28" s="1"/>
  <c r="E5" i="28"/>
  <c r="H21" i="28"/>
  <c r="H15" i="28"/>
  <c r="L10" i="28"/>
  <c r="L19" i="28"/>
  <c r="L12" i="28"/>
  <c r="AB12" i="28" s="1"/>
  <c r="AD12" i="28" s="1"/>
  <c r="H11" i="28"/>
  <c r="E11" i="28"/>
  <c r="K12" i="28"/>
  <c r="J20" i="28"/>
  <c r="H20" i="28"/>
  <c r="K10" i="28"/>
  <c r="K19" i="28"/>
  <c r="J18" i="28"/>
  <c r="I18" i="28"/>
  <c r="H17" i="28"/>
  <c r="J21" i="28"/>
  <c r="I21" i="28"/>
  <c r="J13" i="28"/>
  <c r="I13" i="28"/>
  <c r="H9" i="28"/>
  <c r="I14" i="28"/>
  <c r="J14" i="28"/>
  <c r="J15" i="28"/>
  <c r="I15" i="28"/>
  <c r="I8" i="28"/>
  <c r="J8" i="28"/>
  <c r="I16" i="28"/>
  <c r="J16" i="28"/>
  <c r="I6" i="28"/>
  <c r="J6" i="28"/>
  <c r="J7" i="28"/>
  <c r="I7" i="28"/>
  <c r="L7" i="28" s="1"/>
  <c r="Q22" i="28" l="1"/>
  <c r="W7" i="28"/>
  <c r="R28" i="28"/>
  <c r="V28" i="28" s="1"/>
  <c r="U28" i="28"/>
  <c r="W28" i="28" s="1"/>
  <c r="R40" i="28"/>
  <c r="V40" i="28" s="1"/>
  <c r="U40" i="28"/>
  <c r="X40" i="28" s="1"/>
  <c r="R32" i="28"/>
  <c r="V32" i="28" s="1"/>
  <c r="U32" i="28"/>
  <c r="R44" i="28"/>
  <c r="V44" i="28" s="1"/>
  <c r="U44" i="28"/>
  <c r="X44" i="28" s="1"/>
  <c r="L38" i="28"/>
  <c r="K30" i="28"/>
  <c r="K38" i="28"/>
  <c r="F39" i="28"/>
  <c r="J39" i="28" s="1"/>
  <c r="I39" i="28"/>
  <c r="F35" i="28"/>
  <c r="J35" i="28" s="1"/>
  <c r="I35" i="28"/>
  <c r="K35" i="28" s="1"/>
  <c r="I31" i="28"/>
  <c r="K31" i="28" s="1"/>
  <c r="F31" i="28"/>
  <c r="J31" i="28" s="1"/>
  <c r="U41" i="28"/>
  <c r="R41" i="28"/>
  <c r="V41" i="28" s="1"/>
  <c r="W31" i="28"/>
  <c r="X31" i="28"/>
  <c r="I44" i="28"/>
  <c r="F44" i="28"/>
  <c r="J44" i="28" s="1"/>
  <c r="W39" i="28"/>
  <c r="X39" i="28"/>
  <c r="L34" i="28"/>
  <c r="K34" i="28"/>
  <c r="H45" i="28"/>
  <c r="K42" i="28"/>
  <c r="U29" i="28"/>
  <c r="R29" i="28"/>
  <c r="Q45" i="28"/>
  <c r="K33" i="28"/>
  <c r="L33" i="28"/>
  <c r="W34" i="28"/>
  <c r="X34" i="28"/>
  <c r="K37" i="28"/>
  <c r="L37" i="28"/>
  <c r="K29" i="28"/>
  <c r="L29" i="28"/>
  <c r="X38" i="28"/>
  <c r="AB38" i="28" s="1"/>
  <c r="AD38" i="28" s="1"/>
  <c r="W38" i="28"/>
  <c r="U37" i="28"/>
  <c r="R37" i="28"/>
  <c r="V37" i="28" s="1"/>
  <c r="E45" i="28"/>
  <c r="W43" i="28"/>
  <c r="X43" i="28"/>
  <c r="AB43" i="28" s="1"/>
  <c r="AD43" i="28" s="1"/>
  <c r="W30" i="28"/>
  <c r="X30" i="28"/>
  <c r="AB30" i="28" s="1"/>
  <c r="AD30" i="28" s="1"/>
  <c r="T45" i="28"/>
  <c r="I32" i="28"/>
  <c r="F32" i="28"/>
  <c r="J32" i="28" s="1"/>
  <c r="U33" i="28"/>
  <c r="R33" i="28"/>
  <c r="V33" i="28" s="1"/>
  <c r="I36" i="28"/>
  <c r="L36" i="28" s="1"/>
  <c r="AB36" i="28" s="1"/>
  <c r="AD36" i="28" s="1"/>
  <c r="F36" i="28"/>
  <c r="J36" i="28" s="1"/>
  <c r="K41" i="28"/>
  <c r="L41" i="28"/>
  <c r="I40" i="28"/>
  <c r="F40" i="28"/>
  <c r="J40" i="28" s="1"/>
  <c r="W35" i="28"/>
  <c r="W42" i="28"/>
  <c r="X42" i="28"/>
  <c r="AB42" i="28" s="1"/>
  <c r="AD42" i="28" s="1"/>
  <c r="X35" i="28"/>
  <c r="W15" i="28"/>
  <c r="T22" i="28"/>
  <c r="AB10" i="28"/>
  <c r="AD10" i="28" s="1"/>
  <c r="U20" i="28"/>
  <c r="R20" i="28"/>
  <c r="V20" i="28" s="1"/>
  <c r="W9" i="28"/>
  <c r="X9" i="28"/>
  <c r="W13" i="28"/>
  <c r="F5" i="28"/>
  <c r="E22" i="28"/>
  <c r="H22" i="28"/>
  <c r="R17" i="28"/>
  <c r="V17" i="28" s="1"/>
  <c r="U17" i="28"/>
  <c r="X21" i="28"/>
  <c r="U11" i="28"/>
  <c r="R11" i="28"/>
  <c r="V11" i="28" s="1"/>
  <c r="X13" i="28"/>
  <c r="R6" i="28"/>
  <c r="V6" i="28" s="1"/>
  <c r="U6" i="28"/>
  <c r="X7" i="28"/>
  <c r="AB7" i="28" s="1"/>
  <c r="U16" i="28"/>
  <c r="R16" i="28"/>
  <c r="V16" i="28" s="1"/>
  <c r="X16" i="28" s="1"/>
  <c r="U19" i="28"/>
  <c r="R19" i="28"/>
  <c r="V19" i="28" s="1"/>
  <c r="U14" i="28"/>
  <c r="R14" i="28"/>
  <c r="V14" i="28" s="1"/>
  <c r="W21" i="28"/>
  <c r="I5" i="28"/>
  <c r="L18" i="28"/>
  <c r="AB18" i="28" s="1"/>
  <c r="AD18" i="28" s="1"/>
  <c r="K15" i="28"/>
  <c r="L6" i="28"/>
  <c r="L21" i="28"/>
  <c r="L20" i="28"/>
  <c r="L14" i="28"/>
  <c r="L16" i="28"/>
  <c r="L13" i="28"/>
  <c r="L8" i="28"/>
  <c r="F11" i="28"/>
  <c r="J11" i="28" s="1"/>
  <c r="I11" i="28"/>
  <c r="L15" i="28"/>
  <c r="K13" i="28"/>
  <c r="K8" i="28"/>
  <c r="K20" i="28"/>
  <c r="K7" i="28"/>
  <c r="K21" i="28"/>
  <c r="K14" i="28"/>
  <c r="J17" i="28"/>
  <c r="I17" i="28"/>
  <c r="K18" i="28"/>
  <c r="K6" i="28"/>
  <c r="J9" i="28"/>
  <c r="I9" i="28"/>
  <c r="K16" i="28"/>
  <c r="W6" i="28" l="1"/>
  <c r="L39" i="28"/>
  <c r="L32" i="28"/>
  <c r="X32" i="28"/>
  <c r="W37" i="28"/>
  <c r="W41" i="28"/>
  <c r="X28" i="28"/>
  <c r="W33" i="28"/>
  <c r="X41" i="28"/>
  <c r="AB41" i="28" s="1"/>
  <c r="AD41" i="28" s="1"/>
  <c r="W44" i="28"/>
  <c r="W40" i="28"/>
  <c r="AB34" i="28"/>
  <c r="AD34" i="28" s="1"/>
  <c r="W32" i="28"/>
  <c r="K36" i="28"/>
  <c r="AB39" i="28"/>
  <c r="AD39" i="28" s="1"/>
  <c r="K44" i="28"/>
  <c r="L31" i="28"/>
  <c r="AB31" i="28" s="1"/>
  <c r="AD31" i="28" s="1"/>
  <c r="L35" i="28"/>
  <c r="AB35" i="28" s="1"/>
  <c r="AD35" i="28" s="1"/>
  <c r="K39" i="28"/>
  <c r="L40" i="28"/>
  <c r="AB40" i="28" s="1"/>
  <c r="AD40" i="28" s="1"/>
  <c r="K32" i="28"/>
  <c r="U45" i="28"/>
  <c r="X33" i="28"/>
  <c r="AB33" i="28" s="1"/>
  <c r="AD33" i="28" s="1"/>
  <c r="K40" i="28"/>
  <c r="V29" i="28"/>
  <c r="V45" i="28" s="1"/>
  <c r="R45" i="28"/>
  <c r="X37" i="28"/>
  <c r="AB37" i="28" s="1"/>
  <c r="AD37" i="28" s="1"/>
  <c r="X29" i="28"/>
  <c r="F45" i="28"/>
  <c r="J45" i="28"/>
  <c r="L44" i="28"/>
  <c r="AB44" i="28" s="1"/>
  <c r="AD44" i="28" s="1"/>
  <c r="I45" i="28"/>
  <c r="AB16" i="28"/>
  <c r="AD16" i="28" s="1"/>
  <c r="W17" i="28"/>
  <c r="W19" i="28"/>
  <c r="X6" i="28"/>
  <c r="AB6" i="28" s="1"/>
  <c r="AD6" i="28" s="1"/>
  <c r="I22" i="28"/>
  <c r="X19" i="28"/>
  <c r="AB19" i="28" s="1"/>
  <c r="AD19" i="28" s="1"/>
  <c r="X11" i="28"/>
  <c r="W16" i="28"/>
  <c r="J5" i="28"/>
  <c r="J22" i="28" s="1"/>
  <c r="F22" i="28"/>
  <c r="AB21" i="28"/>
  <c r="AD21" i="28" s="1"/>
  <c r="X17" i="28"/>
  <c r="R22" i="28"/>
  <c r="X20" i="28"/>
  <c r="AB20" i="28" s="1"/>
  <c r="AD20" i="28" s="1"/>
  <c r="V22" i="28"/>
  <c r="X5" i="28"/>
  <c r="W20" i="28"/>
  <c r="W14" i="28"/>
  <c r="U22" i="28"/>
  <c r="AB8" i="28"/>
  <c r="AD8" i="28" s="1"/>
  <c r="AD7" i="28"/>
  <c r="AB13" i="28"/>
  <c r="AD13" i="28" s="1"/>
  <c r="AB15" i="28"/>
  <c r="AD15" i="28" s="1"/>
  <c r="X14" i="28"/>
  <c r="AB14" i="28" s="1"/>
  <c r="AD14" i="28" s="1"/>
  <c r="W11" i="28"/>
  <c r="W22" i="28" s="1"/>
  <c r="L17" i="28"/>
  <c r="K11" i="28"/>
  <c r="L9" i="28"/>
  <c r="L11" i="28"/>
  <c r="K9" i="28"/>
  <c r="K17" i="28"/>
  <c r="AB32" i="28" l="1"/>
  <c r="AD32" i="28" s="1"/>
  <c r="X22" i="28"/>
  <c r="W29" i="28"/>
  <c r="W45" i="28" s="1"/>
  <c r="X45" i="28"/>
  <c r="AB29" i="28"/>
  <c r="AD29" i="28" s="1"/>
  <c r="K28" i="28"/>
  <c r="K45" i="28"/>
  <c r="L5" i="28"/>
  <c r="K5" i="28"/>
  <c r="K22" i="28" s="1"/>
  <c r="AB17" i="28"/>
  <c r="AD17" i="28" s="1"/>
  <c r="AB9" i="28"/>
  <c r="AD9" i="28" s="1"/>
  <c r="AB11" i="28"/>
  <c r="AD11" i="28" s="1"/>
  <c r="L45" i="28" l="1"/>
  <c r="AB45" i="28"/>
  <c r="AD28" i="28"/>
  <c r="L22" i="28"/>
  <c r="AB5" i="28"/>
  <c r="AD22" i="28" s="1"/>
  <c r="AD45" i="28" l="1"/>
  <c r="AB22" i="28"/>
  <c r="D24" i="27" l="1"/>
  <c r="D4" i="27"/>
  <c r="M24" i="27" l="1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E40" i="27"/>
  <c r="I40" i="27" s="1"/>
  <c r="E39" i="27"/>
  <c r="I39" i="27" s="1"/>
  <c r="E38" i="27"/>
  <c r="I38" i="27" s="1"/>
  <c r="E37" i="27"/>
  <c r="I37" i="27" s="1"/>
  <c r="E36" i="27"/>
  <c r="I36" i="27" s="1"/>
  <c r="E35" i="27"/>
  <c r="I35" i="27" s="1"/>
  <c r="E34" i="27"/>
  <c r="I34" i="27" s="1"/>
  <c r="E33" i="27"/>
  <c r="I33" i="27" s="1"/>
  <c r="E32" i="27"/>
  <c r="I32" i="27" s="1"/>
  <c r="E31" i="27"/>
  <c r="I31" i="27" s="1"/>
  <c r="E30" i="27"/>
  <c r="I30" i="27" s="1"/>
  <c r="E29" i="27"/>
  <c r="I29" i="27" s="1"/>
  <c r="E28" i="27"/>
  <c r="I28" i="27" s="1"/>
  <c r="E27" i="27"/>
  <c r="I27" i="27" s="1"/>
  <c r="E26" i="27"/>
  <c r="I26" i="27" s="1"/>
  <c r="E25" i="27"/>
  <c r="I25" i="27" s="1"/>
  <c r="E24" i="27"/>
  <c r="I24" i="27" s="1"/>
  <c r="N24" i="27"/>
  <c r="J18" i="27"/>
  <c r="I17" i="27"/>
  <c r="I13" i="27"/>
  <c r="I11" i="27"/>
  <c r="J7" i="27"/>
  <c r="I7" i="27"/>
  <c r="L6" i="27"/>
  <c r="E5" i="27"/>
  <c r="F5" i="27" s="1"/>
  <c r="E6" i="27"/>
  <c r="F6" i="27" s="1"/>
  <c r="G6" i="27" s="1"/>
  <c r="H6" i="27" s="1"/>
  <c r="E7" i="27"/>
  <c r="F7" i="27" s="1"/>
  <c r="G7" i="27" s="1"/>
  <c r="H7" i="27" s="1"/>
  <c r="L7" i="27" s="1"/>
  <c r="E8" i="27"/>
  <c r="F8" i="27" s="1"/>
  <c r="G8" i="27" s="1"/>
  <c r="H8" i="27" s="1"/>
  <c r="L8" i="27" s="1"/>
  <c r="E9" i="27"/>
  <c r="I9" i="27" s="1"/>
  <c r="F9" i="27"/>
  <c r="G9" i="27" s="1"/>
  <c r="H9" i="27" s="1"/>
  <c r="L9" i="27" s="1"/>
  <c r="E10" i="27"/>
  <c r="F10" i="27" s="1"/>
  <c r="G10" i="27" s="1"/>
  <c r="H10" i="27" s="1"/>
  <c r="L10" i="27" s="1"/>
  <c r="E11" i="27"/>
  <c r="F11" i="27" s="1"/>
  <c r="E12" i="27"/>
  <c r="F12" i="27" s="1"/>
  <c r="G12" i="27" s="1"/>
  <c r="H12" i="27" s="1"/>
  <c r="L12" i="27" s="1"/>
  <c r="E13" i="27"/>
  <c r="F13" i="27"/>
  <c r="G13" i="27" s="1"/>
  <c r="H13" i="27" s="1"/>
  <c r="L13" i="27" s="1"/>
  <c r="E14" i="27"/>
  <c r="F14" i="27" s="1"/>
  <c r="G14" i="27" s="1"/>
  <c r="H14" i="27" s="1"/>
  <c r="L14" i="27" s="1"/>
  <c r="E15" i="27"/>
  <c r="I15" i="27" s="1"/>
  <c r="E16" i="27"/>
  <c r="F16" i="27" s="1"/>
  <c r="G16" i="27" s="1"/>
  <c r="H16" i="27" s="1"/>
  <c r="L16" i="27" s="1"/>
  <c r="E17" i="27"/>
  <c r="F17" i="27" s="1"/>
  <c r="G17" i="27" s="1"/>
  <c r="H17" i="27" s="1"/>
  <c r="L17" i="27" s="1"/>
  <c r="E18" i="27"/>
  <c r="F18" i="27" s="1"/>
  <c r="G18" i="27" s="1"/>
  <c r="H18" i="27" s="1"/>
  <c r="L18" i="27" s="1"/>
  <c r="E19" i="27"/>
  <c r="I19" i="27" s="1"/>
  <c r="E20" i="27"/>
  <c r="F20" i="27" s="1"/>
  <c r="G20" i="27" s="1"/>
  <c r="H20" i="27" s="1"/>
  <c r="L20" i="27" s="1"/>
  <c r="E4" i="27"/>
  <c r="F4" i="27" s="1"/>
  <c r="G4" i="27" s="1"/>
  <c r="H4" i="27" s="1"/>
  <c r="L4" i="27" s="1"/>
  <c r="D5" i="27"/>
  <c r="B25" i="27" s="1"/>
  <c r="D6" i="27"/>
  <c r="B26" i="27" s="1"/>
  <c r="D7" i="27"/>
  <c r="B27" i="27" s="1"/>
  <c r="D8" i="27"/>
  <c r="B28" i="27" s="1"/>
  <c r="D9" i="27"/>
  <c r="B29" i="27" s="1"/>
  <c r="D10" i="27"/>
  <c r="B30" i="27" s="1"/>
  <c r="D11" i="27"/>
  <c r="B31" i="27" s="1"/>
  <c r="D12" i="27"/>
  <c r="B32" i="27" s="1"/>
  <c r="D13" i="27"/>
  <c r="B33" i="27" s="1"/>
  <c r="D14" i="27"/>
  <c r="B34" i="27" s="1"/>
  <c r="D15" i="27"/>
  <c r="B35" i="27" s="1"/>
  <c r="D16" i="27"/>
  <c r="B36" i="27" s="1"/>
  <c r="D17" i="27"/>
  <c r="B37" i="27" s="1"/>
  <c r="D18" i="27"/>
  <c r="B38" i="27" s="1"/>
  <c r="D19" i="27"/>
  <c r="B39" i="27" s="1"/>
  <c r="D20" i="27"/>
  <c r="B40" i="27" s="1"/>
  <c r="N25" i="27" l="1"/>
  <c r="D25" i="27"/>
  <c r="N40" i="27"/>
  <c r="D40" i="27"/>
  <c r="N31" i="27"/>
  <c r="D31" i="27"/>
  <c r="M17" i="27"/>
  <c r="D39" i="27"/>
  <c r="N39" i="27"/>
  <c r="D38" i="27"/>
  <c r="N38" i="27"/>
  <c r="N30" i="27"/>
  <c r="D30" i="27"/>
  <c r="N34" i="27"/>
  <c r="D34" i="27"/>
  <c r="N33" i="27"/>
  <c r="D33" i="27"/>
  <c r="D29" i="27"/>
  <c r="N29" i="27"/>
  <c r="D36" i="27"/>
  <c r="N36" i="27"/>
  <c r="D28" i="27"/>
  <c r="N28" i="27"/>
  <c r="N26" i="27"/>
  <c r="D26" i="27"/>
  <c r="N32" i="27"/>
  <c r="D32" i="27"/>
  <c r="D37" i="27"/>
  <c r="N37" i="27"/>
  <c r="D35" i="27"/>
  <c r="N35" i="27"/>
  <c r="D27" i="27"/>
  <c r="N27" i="27"/>
  <c r="J10" i="27"/>
  <c r="J17" i="27"/>
  <c r="F19" i="27"/>
  <c r="G19" i="27" s="1"/>
  <c r="H19" i="27" s="1"/>
  <c r="L19" i="27" s="1"/>
  <c r="K17" i="27"/>
  <c r="I5" i="27"/>
  <c r="J12" i="27"/>
  <c r="J6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G5" i="27"/>
  <c r="J5" i="27"/>
  <c r="G11" i="27"/>
  <c r="J11" i="27"/>
  <c r="K9" i="27"/>
  <c r="K13" i="27"/>
  <c r="J13" i="27"/>
  <c r="M13" i="27" s="1"/>
  <c r="K7" i="27"/>
  <c r="M7" i="27" s="1"/>
  <c r="I4" i="27"/>
  <c r="I6" i="27"/>
  <c r="I8" i="27"/>
  <c r="I10" i="27"/>
  <c r="I12" i="27"/>
  <c r="I14" i="27"/>
  <c r="I16" i="27"/>
  <c r="I18" i="27"/>
  <c r="I20" i="27"/>
  <c r="J4" i="27"/>
  <c r="J8" i="27"/>
  <c r="J14" i="27"/>
  <c r="J16" i="27"/>
  <c r="J20" i="27"/>
  <c r="F15" i="27"/>
  <c r="K4" i="27"/>
  <c r="K6" i="27"/>
  <c r="K8" i="27"/>
  <c r="K10" i="27"/>
  <c r="K12" i="27"/>
  <c r="K14" i="27"/>
  <c r="K16" i="27"/>
  <c r="K18" i="27"/>
  <c r="K20" i="27"/>
  <c r="J9" i="27"/>
  <c r="N9" i="27" s="1"/>
  <c r="J19" i="27"/>
  <c r="N19" i="27" l="1"/>
  <c r="O39" i="27" s="1"/>
  <c r="M16" i="27"/>
  <c r="N16" i="27"/>
  <c r="O36" i="27" s="1"/>
  <c r="O24" i="27"/>
  <c r="M4" i="27"/>
  <c r="M14" i="27"/>
  <c r="N14" i="27"/>
  <c r="K19" i="27"/>
  <c r="N17" i="27"/>
  <c r="M19" i="27"/>
  <c r="O26" i="27"/>
  <c r="N13" i="27"/>
  <c r="O33" i="27" s="1"/>
  <c r="M18" i="27"/>
  <c r="N18" i="27"/>
  <c r="O38" i="27" s="1"/>
  <c r="M9" i="27"/>
  <c r="N12" i="27"/>
  <c r="O32" i="27" s="1"/>
  <c r="M12" i="27"/>
  <c r="O40" i="27"/>
  <c r="M6" i="27"/>
  <c r="N6" i="27"/>
  <c r="O34" i="27"/>
  <c r="M10" i="27"/>
  <c r="N10" i="27"/>
  <c r="O30" i="27" s="1"/>
  <c r="M5" i="27"/>
  <c r="O37" i="27"/>
  <c r="N20" i="27"/>
  <c r="M20" i="27"/>
  <c r="O29" i="27"/>
  <c r="M8" i="27"/>
  <c r="N8" i="27"/>
  <c r="O28" i="27" s="1"/>
  <c r="N7" i="27"/>
  <c r="O27" i="27" s="1"/>
  <c r="J33" i="27"/>
  <c r="G33" i="27"/>
  <c r="J40" i="27"/>
  <c r="G40" i="27"/>
  <c r="J32" i="27"/>
  <c r="G32" i="27"/>
  <c r="J39" i="27"/>
  <c r="G39" i="27"/>
  <c r="J31" i="27"/>
  <c r="G31" i="27"/>
  <c r="J38" i="27"/>
  <c r="G38" i="27"/>
  <c r="J30" i="27"/>
  <c r="G30" i="27"/>
  <c r="J25" i="27"/>
  <c r="G25" i="27"/>
  <c r="J24" i="27"/>
  <c r="G24" i="27"/>
  <c r="J37" i="27"/>
  <c r="G37" i="27"/>
  <c r="J29" i="27"/>
  <c r="G29" i="27"/>
  <c r="J36" i="27"/>
  <c r="G36" i="27"/>
  <c r="J28" i="27"/>
  <c r="G28" i="27"/>
  <c r="J35" i="27"/>
  <c r="G35" i="27"/>
  <c r="J27" i="27"/>
  <c r="G27" i="27"/>
  <c r="J34" i="27"/>
  <c r="G34" i="27"/>
  <c r="J26" i="27"/>
  <c r="G26" i="27"/>
  <c r="H5" i="27"/>
  <c r="L5" i="27" s="1"/>
  <c r="K5" i="27"/>
  <c r="N5" i="27" s="1"/>
  <c r="O25" i="27" s="1"/>
  <c r="G15" i="27"/>
  <c r="J15" i="27"/>
  <c r="H11" i="27"/>
  <c r="L11" i="27" s="1"/>
  <c r="K11" i="27"/>
  <c r="M15" i="27" l="1"/>
  <c r="N11" i="27"/>
  <c r="O31" i="27" s="1"/>
  <c r="M11" i="27"/>
  <c r="K24" i="27"/>
  <c r="H24" i="27"/>
  <c r="L24" i="27" s="1"/>
  <c r="K33" i="27"/>
  <c r="H33" i="27"/>
  <c r="L33" i="27" s="1"/>
  <c r="H25" i="27"/>
  <c r="L25" i="27" s="1"/>
  <c r="K25" i="27"/>
  <c r="H26" i="27"/>
  <c r="L26" i="27" s="1"/>
  <c r="K26" i="27"/>
  <c r="K28" i="27"/>
  <c r="H28" i="27"/>
  <c r="L28" i="27" s="1"/>
  <c r="K31" i="27"/>
  <c r="H31" i="27"/>
  <c r="L31" i="27" s="1"/>
  <c r="K34" i="27"/>
  <c r="H34" i="27"/>
  <c r="L34" i="27" s="1"/>
  <c r="K36" i="27"/>
  <c r="H36" i="27"/>
  <c r="L36" i="27" s="1"/>
  <c r="K39" i="27"/>
  <c r="H39" i="27"/>
  <c r="L39" i="27" s="1"/>
  <c r="H27" i="27"/>
  <c r="L27" i="27" s="1"/>
  <c r="K27" i="27"/>
  <c r="K29" i="27"/>
  <c r="H29" i="27"/>
  <c r="L29" i="27" s="1"/>
  <c r="K30" i="27"/>
  <c r="H30" i="27"/>
  <c r="L30" i="27" s="1"/>
  <c r="K32" i="27"/>
  <c r="H32" i="27"/>
  <c r="L32" i="27" s="1"/>
  <c r="K35" i="27"/>
  <c r="H35" i="27"/>
  <c r="L35" i="27" s="1"/>
  <c r="K37" i="27"/>
  <c r="H37" i="27"/>
  <c r="L37" i="27" s="1"/>
  <c r="K38" i="27"/>
  <c r="H38" i="27"/>
  <c r="L38" i="27" s="1"/>
  <c r="K40" i="27"/>
  <c r="H40" i="27"/>
  <c r="L40" i="27" s="1"/>
  <c r="H15" i="27"/>
  <c r="L15" i="27" s="1"/>
  <c r="K15" i="27"/>
  <c r="N15" i="27" s="1"/>
  <c r="O35" i="27" s="1"/>
  <c r="H42" i="26" l="1"/>
  <c r="G42" i="26"/>
  <c r="F42" i="26"/>
  <c r="E42" i="26"/>
  <c r="B42" i="26"/>
  <c r="H21" i="26" l="1"/>
  <c r="G21" i="26"/>
  <c r="F21" i="26"/>
  <c r="E21" i="26"/>
  <c r="C21" i="26"/>
  <c r="B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40" i="26" l="1"/>
  <c r="I19" i="26"/>
  <c r="D25" i="26"/>
  <c r="I4" i="26"/>
  <c r="D27" i="26"/>
  <c r="I6" i="26"/>
  <c r="D35" i="26"/>
  <c r="I14" i="26"/>
  <c r="D41" i="26"/>
  <c r="I20" i="26"/>
  <c r="D34" i="26"/>
  <c r="I13" i="26"/>
  <c r="D28" i="26"/>
  <c r="I7" i="26"/>
  <c r="D36" i="26"/>
  <c r="I15" i="26"/>
  <c r="D32" i="26"/>
  <c r="I11" i="26"/>
  <c r="D33" i="26"/>
  <c r="I12" i="26"/>
  <c r="D26" i="26"/>
  <c r="I5" i="26"/>
  <c r="D29" i="26"/>
  <c r="I8" i="26"/>
  <c r="D37" i="26"/>
  <c r="I16" i="26"/>
  <c r="D30" i="26"/>
  <c r="I9" i="26"/>
  <c r="D38" i="26"/>
  <c r="I17" i="26"/>
  <c r="D31" i="26"/>
  <c r="I10" i="26"/>
  <c r="D39" i="26"/>
  <c r="I18" i="26"/>
  <c r="D21" i="26"/>
  <c r="C39" i="26" l="1"/>
  <c r="I39" i="26"/>
  <c r="C32" i="26"/>
  <c r="I32" i="26"/>
  <c r="C31" i="26"/>
  <c r="I31" i="26"/>
  <c r="C29" i="26"/>
  <c r="I29" i="26"/>
  <c r="C36" i="26"/>
  <c r="I36" i="26"/>
  <c r="C35" i="26"/>
  <c r="I35" i="26"/>
  <c r="C38" i="26"/>
  <c r="I38" i="26"/>
  <c r="C26" i="26"/>
  <c r="I26" i="26"/>
  <c r="C28" i="26"/>
  <c r="I28" i="26"/>
  <c r="C27" i="26"/>
  <c r="I27" i="26"/>
  <c r="C40" i="26"/>
  <c r="I40" i="26"/>
  <c r="C37" i="26"/>
  <c r="I37" i="26"/>
  <c r="C41" i="26"/>
  <c r="I41" i="26"/>
  <c r="C30" i="26"/>
  <c r="I30" i="26"/>
  <c r="C33" i="26"/>
  <c r="I33" i="26"/>
  <c r="C34" i="26"/>
  <c r="I34" i="26"/>
  <c r="C25" i="26"/>
  <c r="I25" i="26"/>
  <c r="D42" i="26"/>
  <c r="I21" i="26"/>
  <c r="C42" i="26" l="1"/>
  <c r="I42" i="26"/>
</calcChain>
</file>

<file path=xl/sharedStrings.xml><?xml version="1.0" encoding="utf-8"?>
<sst xmlns="http://schemas.openxmlformats.org/spreadsheetml/2006/main" count="195" uniqueCount="64">
  <si>
    <t xml:space="preserve">BUILT ENVIRONMENTS            </t>
  </si>
  <si>
    <t xml:space="preserve">COLL ARTS &amp; SCIENCES          </t>
  </si>
  <si>
    <t xml:space="preserve">FOSTER BUSINESS SCHOOL        </t>
  </si>
  <si>
    <t xml:space="preserve">COLLEGE OF EDUCATION          </t>
  </si>
  <si>
    <t xml:space="preserve">COLLEGE OF ENGINEERING        </t>
  </si>
  <si>
    <t xml:space="preserve">COLLEGE OF ENVIRONMENT        </t>
  </si>
  <si>
    <t xml:space="preserve">GRADUATE SCHOOL               </t>
  </si>
  <si>
    <t xml:space="preserve">THE INFORMATION SCHOOL        </t>
  </si>
  <si>
    <t xml:space="preserve">SCHOOL OF LAW                 </t>
  </si>
  <si>
    <t xml:space="preserve">EVANS SCH OF PUBLIC AF        </t>
  </si>
  <si>
    <t xml:space="preserve">SCHOOL OF SOCIAL WORK         </t>
  </si>
  <si>
    <t xml:space="preserve">UNDERGRAD ACAD AFFAIRS        </t>
  </si>
  <si>
    <t xml:space="preserve">SCHOOL OF DENTISTRY           </t>
  </si>
  <si>
    <t xml:space="preserve">SCHOOL OF MEDICINE            </t>
  </si>
  <si>
    <t xml:space="preserve">SCHOOL OF NURSING             </t>
  </si>
  <si>
    <t xml:space="preserve">SCHOOL OF PHARMACY            </t>
  </si>
  <si>
    <t xml:space="preserve">SCH OF PUBLIC HEALTH          </t>
  </si>
  <si>
    <t>FY17</t>
  </si>
  <si>
    <t>FY18</t>
  </si>
  <si>
    <t>FY19</t>
  </si>
  <si>
    <t>FY20</t>
  </si>
  <si>
    <t>Tuition + Supplement</t>
  </si>
  <si>
    <t>Adjusted Supplement</t>
  </si>
  <si>
    <t>Adjusted Tuition Revenue</t>
  </si>
  <si>
    <t>Tuition Revenue</t>
  </si>
  <si>
    <t>FY20 Tuition + Supplement</t>
  </si>
  <si>
    <t>Total</t>
  </si>
  <si>
    <t>FY16 Supplement and Projected Graduate Tuition Revenue - Current 20/80 distribution</t>
  </si>
  <si>
    <t>Supplement</t>
  </si>
  <si>
    <t>FY16 Supplement and Projected Graduate Tuition Revenue - 60/40 distribution</t>
  </si>
  <si>
    <t>Incremental Graduate/Professional Tuition Revenue - 5% per year tuition increase, 20/80 distribution</t>
  </si>
  <si>
    <t>Addjusted Tuition + Supplement</t>
  </si>
  <si>
    <t>Incremental Graduate/Professional Tuition Revenue - 5% per year tuition increase, 60/40 distribution</t>
  </si>
  <si>
    <t>Comparison of 20% SCH/80% Majors Distribution for Grad/Professional Revenue to 60% SCH/40% Majors Distribution</t>
  </si>
  <si>
    <t>FY16 Supplement</t>
  </si>
  <si>
    <t>FY16 Rev (60/40,20/80)</t>
  </si>
  <si>
    <t>FY16Rev (80/20,80/20)</t>
  </si>
  <si>
    <t>Prior FY16 Tuition + Supplement</t>
  </si>
  <si>
    <t>FY16 Revised Supplement</t>
  </si>
  <si>
    <t>FY16 Revised Tuition + Supplement</t>
  </si>
  <si>
    <t>Incremental tuition at 5% per year</t>
  </si>
  <si>
    <t>UG: 60/40, Grad: 20/80</t>
  </si>
  <si>
    <t>UG: 80/20, Grad: 80/20</t>
  </si>
  <si>
    <t>Comparison of Tuition Revenue + Supplement to Units (in thousands), assuming 5%/year tuition increase
UG: 60/40, Grad: 20/80 vs. UG: 80/20, Grad: 80/20</t>
  </si>
  <si>
    <t>Loss/Gain compared to status quo</t>
  </si>
  <si>
    <t>FY20Tuition</t>
  </si>
  <si>
    <t>Incremental tuition at 2% per year</t>
  </si>
  <si>
    <t>FY20 UG &amp; GR tuition</t>
  </si>
  <si>
    <t>FY20 tuition+supplement</t>
  </si>
  <si>
    <t xml:space="preserve">Total </t>
  </si>
  <si>
    <t xml:space="preserve">FY20 </t>
  </si>
  <si>
    <t xml:space="preserve"> UG &amp; GR tuition</t>
  </si>
  <si>
    <t xml:space="preserve"> Supplement</t>
  </si>
  <si>
    <t xml:space="preserve"> tuition+supplement</t>
  </si>
  <si>
    <t>Tuition Distribution Scenarios</t>
  </si>
  <si>
    <t>Loss/Gain relative to Status Quo</t>
  </si>
  <si>
    <t>FY16 Base with new distribution</t>
  </si>
  <si>
    <t>FY16 Tuition Base - current distribution</t>
  </si>
  <si>
    <r>
      <t xml:space="preserve">Undergrad tuition distribution - </t>
    </r>
    <r>
      <rPr>
        <b/>
        <sz val="12"/>
        <color rgb="FFFF0000"/>
        <rFont val="Calibri"/>
        <family val="2"/>
        <scheme val="minor"/>
      </rPr>
      <t>Status Quo</t>
    </r>
    <r>
      <rPr>
        <b/>
        <sz val="12"/>
        <color theme="1"/>
        <rFont val="Calibri"/>
        <family val="2"/>
        <scheme val="minor"/>
      </rPr>
      <t xml:space="preserve"> (60% SCH and 40% Degrees)</t>
    </r>
  </si>
  <si>
    <r>
      <t xml:space="preserve">Graduate tuition distribution - </t>
    </r>
    <r>
      <rPr>
        <b/>
        <sz val="12"/>
        <color rgb="FFFF0000"/>
        <rFont val="Calibri"/>
        <family val="2"/>
        <scheme val="minor"/>
      </rPr>
      <t>Status Quo</t>
    </r>
    <r>
      <rPr>
        <b/>
        <sz val="12"/>
        <color theme="1"/>
        <rFont val="Calibri"/>
        <family val="2"/>
        <scheme val="minor"/>
      </rPr>
      <t xml:space="preserve"> (20% SCH and 80% Major enrollments)</t>
    </r>
  </si>
  <si>
    <r>
      <rPr>
        <b/>
        <sz val="12"/>
        <color rgb="FFFF0000"/>
        <rFont val="Calibri"/>
        <family val="2"/>
        <scheme val="minor"/>
      </rPr>
      <t>Status Quo</t>
    </r>
    <r>
      <rPr>
        <b/>
        <sz val="12"/>
        <color theme="1"/>
        <rFont val="Calibri"/>
        <family val="2"/>
        <scheme val="minor"/>
      </rPr>
      <t xml:space="preserve"> Summary</t>
    </r>
  </si>
  <si>
    <r>
      <t xml:space="preserve">Undergrad tuition distribution - </t>
    </r>
    <r>
      <rPr>
        <b/>
        <sz val="12"/>
        <color rgb="FFFF0000"/>
        <rFont val="Calibri"/>
        <family val="2"/>
        <scheme val="minor"/>
      </rPr>
      <t>Recommendation</t>
    </r>
    <r>
      <rPr>
        <b/>
        <sz val="12"/>
        <color theme="1"/>
        <rFont val="Calibri"/>
        <family val="2"/>
        <scheme val="minor"/>
      </rPr>
      <t xml:space="preserve"> (80% SCH and 20% Degrees)</t>
    </r>
  </si>
  <si>
    <r>
      <t xml:space="preserve">Graduate tuition distribution - </t>
    </r>
    <r>
      <rPr>
        <b/>
        <sz val="12"/>
        <color rgb="FFFF0000"/>
        <rFont val="Calibri"/>
        <family val="2"/>
        <scheme val="minor"/>
      </rPr>
      <t>Recommendation</t>
    </r>
    <r>
      <rPr>
        <b/>
        <sz val="12"/>
        <color theme="1"/>
        <rFont val="Calibri"/>
        <family val="2"/>
        <scheme val="minor"/>
      </rPr>
      <t xml:space="preserve"> (80% SCH and 20% Major enrollments)</t>
    </r>
  </si>
  <si>
    <r>
      <rPr>
        <b/>
        <sz val="12"/>
        <color rgb="FFFF0000"/>
        <rFont val="Calibri"/>
        <family val="2"/>
        <scheme val="minor"/>
      </rPr>
      <t>Recommendation</t>
    </r>
    <r>
      <rPr>
        <b/>
        <sz val="12"/>
        <color theme="1"/>
        <rFont val="Calibri"/>
        <family val="2"/>
        <scheme val="minor"/>
      </rPr>
      <t xml:space="preserve"> Summary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</si>
</sst>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,"/>
    <numFmt numFmtId="165" formatCode="#,##0,"/>
    <numFmt numFmtId="166" formatCode="#,###,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rgb="FFDECAE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7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left" indent="2"/>
    </xf>
    <xf numFmtId="165" fontId="5" fillId="2" borderId="2" xfId="4" applyNumberFormat="1" applyFont="1" applyFill="1" applyBorder="1"/>
    <xf numFmtId="165" fontId="2" fillId="2" borderId="2" xfId="0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/>
    </xf>
    <xf numFmtId="165" fontId="2" fillId="0" borderId="2" xfId="2" applyNumberFormat="1" applyFont="1" applyBorder="1"/>
    <xf numFmtId="165" fontId="2" fillId="0" borderId="2" xfId="0" applyNumberFormat="1" applyFont="1" applyBorder="1"/>
    <xf numFmtId="165" fontId="2" fillId="0" borderId="0" xfId="0" applyNumberFormat="1" applyFont="1"/>
    <xf numFmtId="165" fontId="2" fillId="0" borderId="0" xfId="2" applyNumberFormat="1" applyFont="1"/>
    <xf numFmtId="164" fontId="2" fillId="0" borderId="0" xfId="0" applyNumberFormat="1" applyFont="1"/>
    <xf numFmtId="164" fontId="2" fillId="0" borderId="0" xfId="2" applyNumberFormat="1" applyFont="1"/>
    <xf numFmtId="165" fontId="2" fillId="3" borderId="2" xfId="0" applyNumberFormat="1" applyFont="1" applyFill="1" applyBorder="1" applyAlignment="1">
      <alignment horizontal="left" indent="2"/>
    </xf>
    <xf numFmtId="165" fontId="5" fillId="3" borderId="2" xfId="4" applyNumberFormat="1" applyFont="1" applyFill="1" applyBorder="1"/>
    <xf numFmtId="165" fontId="2" fillId="3" borderId="2" xfId="0" applyNumberFormat="1" applyFont="1" applyFill="1" applyBorder="1"/>
    <xf numFmtId="165" fontId="2" fillId="3" borderId="2" xfId="2" applyNumberFormat="1" applyFont="1" applyFill="1" applyBorder="1"/>
    <xf numFmtId="0" fontId="8" fillId="0" borderId="0" xfId="0" applyFont="1" applyAlignment="1"/>
    <xf numFmtId="165" fontId="8" fillId="0" borderId="1" xfId="0" applyNumberFormat="1" applyFont="1" applyBorder="1" applyAlignment="1"/>
    <xf numFmtId="165" fontId="8" fillId="0" borderId="1" xfId="2" applyNumberFormat="1" applyFont="1" applyBorder="1" applyAlignment="1"/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65" fontId="0" fillId="0" borderId="0" xfId="0" applyNumberFormat="1" applyBorder="1"/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indent="2"/>
    </xf>
    <xf numFmtId="165" fontId="0" fillId="0" borderId="2" xfId="0" applyNumberFormat="1" applyBorder="1"/>
    <xf numFmtId="49" fontId="2" fillId="4" borderId="3" xfId="0" applyNumberFormat="1" applyFont="1" applyFill="1" applyBorder="1" applyAlignment="1">
      <alignment horizontal="left" indent="2"/>
    </xf>
    <xf numFmtId="165" fontId="0" fillId="4" borderId="3" xfId="0" applyNumberFormat="1" applyFill="1" applyBorder="1"/>
    <xf numFmtId="49" fontId="2" fillId="4" borderId="2" xfId="0" applyNumberFormat="1" applyFont="1" applyFill="1" applyBorder="1" applyAlignment="1">
      <alignment horizontal="left" indent="2"/>
    </xf>
    <xf numFmtId="165" fontId="0" fillId="4" borderId="2" xfId="0" applyNumberFormat="1" applyFill="1" applyBorder="1"/>
    <xf numFmtId="49" fontId="2" fillId="4" borderId="4" xfId="0" applyNumberFormat="1" applyFont="1" applyFill="1" applyBorder="1" applyAlignment="1">
      <alignment horizontal="left" indent="2"/>
    </xf>
    <xf numFmtId="165" fontId="0" fillId="4" borderId="4" xfId="0" applyNumberFormat="1" applyFill="1" applyBorder="1"/>
    <xf numFmtId="49" fontId="2" fillId="0" borderId="2" xfId="0" applyNumberFormat="1" applyFont="1" applyFill="1" applyBorder="1" applyAlignment="1">
      <alignment horizontal="left" indent="2"/>
    </xf>
    <xf numFmtId="165" fontId="0" fillId="0" borderId="2" xfId="0" applyNumberFormat="1" applyFill="1" applyBorder="1"/>
    <xf numFmtId="165" fontId="10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Border="1" applyAlignment="1">
      <alignment horizontal="center"/>
    </xf>
    <xf numFmtId="165" fontId="10" fillId="0" borderId="0" xfId="0" applyNumberFormat="1" applyFont="1" applyBorder="1" applyAlignment="1">
      <alignment horizontal="center" vertical="center"/>
    </xf>
    <xf numFmtId="165" fontId="0" fillId="2" borderId="2" xfId="0" applyNumberFormat="1" applyFill="1" applyBorder="1"/>
    <xf numFmtId="0" fontId="0" fillId="2" borderId="0" xfId="0" applyFill="1"/>
    <xf numFmtId="165" fontId="0" fillId="4" borderId="9" xfId="0" applyNumberFormat="1" applyFill="1" applyBorder="1"/>
    <xf numFmtId="165" fontId="0" fillId="2" borderId="10" xfId="0" applyNumberFormat="1" applyFill="1" applyBorder="1"/>
    <xf numFmtId="165" fontId="0" fillId="4" borderId="10" xfId="0" applyNumberFormat="1" applyFill="1" applyBorder="1"/>
    <xf numFmtId="165" fontId="0" fillId="4" borderId="12" xfId="0" applyNumberFormat="1" applyFill="1" applyBorder="1"/>
    <xf numFmtId="165" fontId="0" fillId="2" borderId="13" xfId="0" applyNumberFormat="1" applyFill="1" applyBorder="1"/>
    <xf numFmtId="165" fontId="0" fillId="4" borderId="13" xfId="0" applyNumberFormat="1" applyFill="1" applyBorder="1"/>
    <xf numFmtId="165" fontId="0" fillId="4" borderId="0" xfId="0" applyNumberFormat="1" applyFill="1" applyBorder="1"/>
    <xf numFmtId="165" fontId="0" fillId="2" borderId="0" xfId="0" applyNumberFormat="1" applyFill="1" applyBorder="1"/>
    <xf numFmtId="165" fontId="10" fillId="0" borderId="7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7" xfId="0" applyNumberFormat="1" applyBorder="1"/>
    <xf numFmtId="165" fontId="0" fillId="0" borderId="6" xfId="0" applyNumberFormat="1" applyBorder="1"/>
    <xf numFmtId="166" fontId="0" fillId="0" borderId="11" xfId="2" applyNumberFormat="1" applyFont="1" applyBorder="1"/>
    <xf numFmtId="166" fontId="0" fillId="0" borderId="8" xfId="2" applyNumberFormat="1" applyFont="1" applyBorder="1"/>
    <xf numFmtId="166" fontId="0" fillId="0" borderId="14" xfId="2" applyNumberFormat="1" applyFont="1" applyBorder="1"/>
    <xf numFmtId="166" fontId="0" fillId="0" borderId="6" xfId="2" applyNumberFormat="1" applyFont="1" applyBorder="1"/>
    <xf numFmtId="166" fontId="0" fillId="0" borderId="7" xfId="2" applyNumberFormat="1" applyFont="1" applyBorder="1"/>
    <xf numFmtId="166" fontId="0" fillId="0" borderId="1" xfId="2" applyNumberFormat="1" applyFont="1" applyBorder="1"/>
    <xf numFmtId="49" fontId="2" fillId="2" borderId="1" xfId="0" applyNumberFormat="1" applyFont="1" applyFill="1" applyBorder="1" applyAlignment="1">
      <alignment horizontal="left" indent="2"/>
    </xf>
    <xf numFmtId="165" fontId="10" fillId="0" borderId="15" xfId="0" applyNumberFormat="1" applyFont="1" applyFill="1" applyBorder="1" applyAlignment="1">
      <alignment horizontal="center" vertical="center" wrapText="1"/>
    </xf>
    <xf numFmtId="165" fontId="10" fillId="0" borderId="1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166" fontId="0" fillId="0" borderId="4" xfId="2" applyNumberFormat="1" applyFont="1" applyBorder="1"/>
    <xf numFmtId="0" fontId="10" fillId="0" borderId="1" xfId="0" applyFont="1" applyBorder="1" applyAlignment="1">
      <alignment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9" fontId="0" fillId="0" borderId="0" xfId="13" applyFont="1" applyBorder="1"/>
    <xf numFmtId="166" fontId="0" fillId="2" borderId="0" xfId="0" applyNumberFormat="1" applyFill="1"/>
    <xf numFmtId="43" fontId="0" fillId="2" borderId="0" xfId="2" applyFont="1" applyFill="1"/>
    <xf numFmtId="0" fontId="12" fillId="0" borderId="0" xfId="0" applyFont="1"/>
    <xf numFmtId="167" fontId="0" fillId="4" borderId="2" xfId="0" applyNumberFormat="1" applyFill="1" applyBorder="1"/>
    <xf numFmtId="167" fontId="0" fillId="2" borderId="2" xfId="0" applyNumberFormat="1" applyFill="1" applyBorder="1"/>
    <xf numFmtId="167" fontId="0" fillId="0" borderId="4" xfId="2" applyNumberFormat="1" applyFont="1" applyBorder="1"/>
    <xf numFmtId="1" fontId="0" fillId="0" borderId="4" xfId="2" applyNumberFormat="1" applyFont="1" applyBorder="1"/>
    <xf numFmtId="164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4">
    <cellStyle name="Comma" xfId="2" builtinId="3"/>
    <cellStyle name="Comma 2" xfId="8"/>
    <cellStyle name="Comma 3" xfId="6"/>
    <cellStyle name="Comma 4" xfId="4"/>
    <cellStyle name="Currency 2" xfId="11"/>
    <cellStyle name="Normal" xfId="0" builtinId="0"/>
    <cellStyle name="Normal 2" xfId="1"/>
    <cellStyle name="Normal 2 2" xfId="9"/>
    <cellStyle name="Normal 3" xfId="10"/>
    <cellStyle name="Normal 4" xfId="7"/>
    <cellStyle name="Normal 5" xfId="5"/>
    <cellStyle name="Normal 6" xfId="3"/>
    <cellStyle name="Percent" xfId="13" builtinId="5"/>
    <cellStyle name="Percent 2" xfId="12"/>
  </cellStyles>
  <dxfs count="0"/>
  <tableStyles count="0" defaultTableStyle="TableStyleMedium2" defaultPivotStyle="PivotStyleLight16"/>
  <colors>
    <mruColors>
      <color rgb="FFDECAEE"/>
      <color rgb="FFEDE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opLeftCell="A3" zoomScale="59" zoomScaleNormal="59" workbookViewId="0">
      <selection activeCell="E28" sqref="E28"/>
    </sheetView>
  </sheetViews>
  <sheetFormatPr defaultColWidth="5.7109375" defaultRowHeight="12.75" x14ac:dyDescent="0.2"/>
  <cols>
    <col min="1" max="1" width="27" style="1" customWidth="1"/>
    <col min="2" max="4" width="11.85546875" style="13" customWidth="1"/>
    <col min="5" max="5" width="9.85546875" style="14" customWidth="1"/>
    <col min="6" max="8" width="9.85546875" style="13" customWidth="1"/>
    <col min="9" max="9" width="14.28515625" style="13" customWidth="1"/>
    <col min="10" max="10" width="14.28515625" style="7" customWidth="1"/>
    <col min="11" max="12" width="5.7109375" style="7"/>
    <col min="13" max="13" width="11.140625" style="7" customWidth="1"/>
    <col min="14" max="16384" width="5.7109375" style="7"/>
  </cols>
  <sheetData>
    <row r="1" spans="1:9" ht="29.25" customHeight="1" x14ac:dyDescent="0.2">
      <c r="A1" s="85" t="s">
        <v>33</v>
      </c>
      <c r="B1" s="85"/>
      <c r="C1" s="85"/>
      <c r="D1" s="85"/>
      <c r="E1" s="85"/>
      <c r="F1" s="85"/>
      <c r="G1" s="85"/>
      <c r="H1" s="85"/>
      <c r="I1" s="85"/>
    </row>
    <row r="2" spans="1:9" s="8" customFormat="1" ht="54" customHeight="1" x14ac:dyDescent="0.25">
      <c r="A2" s="82"/>
      <c r="B2" s="81" t="s">
        <v>27</v>
      </c>
      <c r="C2" s="81"/>
      <c r="D2" s="81"/>
      <c r="E2" s="83" t="s">
        <v>30</v>
      </c>
      <c r="F2" s="83"/>
      <c r="G2" s="83"/>
      <c r="H2" s="83"/>
      <c r="I2" s="84" t="s">
        <v>25</v>
      </c>
    </row>
    <row r="3" spans="1:9" s="2" customFormat="1" ht="59.25" customHeight="1" x14ac:dyDescent="0.25">
      <c r="A3" s="82"/>
      <c r="B3" s="3" t="s">
        <v>24</v>
      </c>
      <c r="C3" s="3" t="s">
        <v>28</v>
      </c>
      <c r="D3" s="3" t="s">
        <v>21</v>
      </c>
      <c r="E3" s="3" t="s">
        <v>17</v>
      </c>
      <c r="F3" s="3" t="s">
        <v>18</v>
      </c>
      <c r="G3" s="3" t="s">
        <v>19</v>
      </c>
      <c r="H3" s="3" t="s">
        <v>20</v>
      </c>
      <c r="I3" s="84"/>
    </row>
    <row r="4" spans="1:9" ht="18" customHeight="1" x14ac:dyDescent="0.2">
      <c r="A4" s="15" t="s">
        <v>0</v>
      </c>
      <c r="B4" s="16">
        <v>4530061.9642780013</v>
      </c>
      <c r="C4" s="17">
        <v>1294657</v>
      </c>
      <c r="D4" s="17">
        <f>+B4+C4</f>
        <v>5824718.9642780013</v>
      </c>
      <c r="E4" s="18">
        <v>226503.09821389988</v>
      </c>
      <c r="F4" s="17">
        <v>237828.25312459655</v>
      </c>
      <c r="G4" s="17">
        <v>249719.66578082554</v>
      </c>
      <c r="H4" s="17">
        <v>262205.64906986803</v>
      </c>
      <c r="I4" s="17">
        <f>+D4+SUM(E4:H4)</f>
        <v>6800975.6304671913</v>
      </c>
    </row>
    <row r="5" spans="1:9" ht="18" customHeight="1" x14ac:dyDescent="0.2">
      <c r="A5" s="4" t="s">
        <v>1</v>
      </c>
      <c r="B5" s="5">
        <v>9850060.2659867108</v>
      </c>
      <c r="C5" s="6">
        <v>993744</v>
      </c>
      <c r="D5" s="6">
        <f t="shared" ref="D5:D20" si="0">+B5+C5</f>
        <v>10843804.265986711</v>
      </c>
      <c r="E5" s="9">
        <v>492503.01329934597</v>
      </c>
      <c r="F5" s="10">
        <v>517128.16396430135</v>
      </c>
      <c r="G5" s="10">
        <v>542984.57216247916</v>
      </c>
      <c r="H5" s="10">
        <v>570133.80077072978</v>
      </c>
      <c r="I5" s="10">
        <f t="shared" ref="I5:I20" si="1">+D5+SUM(E5:H5)</f>
        <v>12966553.816183567</v>
      </c>
    </row>
    <row r="6" spans="1:9" ht="18" customHeight="1" x14ac:dyDescent="0.2">
      <c r="A6" s="15" t="s">
        <v>2</v>
      </c>
      <c r="B6" s="16">
        <v>5102383.4211628065</v>
      </c>
      <c r="C6" s="17">
        <v>4309130</v>
      </c>
      <c r="D6" s="17">
        <f t="shared" si="0"/>
        <v>9411513.4211628065</v>
      </c>
      <c r="E6" s="18">
        <v>255119.17105812579</v>
      </c>
      <c r="F6" s="17">
        <v>267875.12961106002</v>
      </c>
      <c r="G6" s="17">
        <v>281268.88609159365</v>
      </c>
      <c r="H6" s="17">
        <v>295332.33039617911</v>
      </c>
      <c r="I6" s="17">
        <f t="shared" si="1"/>
        <v>10511108.938319765</v>
      </c>
    </row>
    <row r="7" spans="1:9" ht="18" customHeight="1" x14ac:dyDescent="0.2">
      <c r="A7" s="4" t="s">
        <v>3</v>
      </c>
      <c r="B7" s="5">
        <v>4513564.5995761808</v>
      </c>
      <c r="C7" s="6">
        <v>5456495</v>
      </c>
      <c r="D7" s="6">
        <f t="shared" si="0"/>
        <v>9970059.5995761808</v>
      </c>
      <c r="E7" s="9">
        <v>225678.22997880913</v>
      </c>
      <c r="F7" s="10">
        <v>236962.14147774875</v>
      </c>
      <c r="G7" s="10">
        <v>248810.2485516388</v>
      </c>
      <c r="H7" s="10">
        <v>261250.76097921841</v>
      </c>
      <c r="I7" s="10">
        <f t="shared" si="1"/>
        <v>10942760.980563596</v>
      </c>
    </row>
    <row r="8" spans="1:9" ht="18" customHeight="1" x14ac:dyDescent="0.2">
      <c r="A8" s="15" t="s">
        <v>4</v>
      </c>
      <c r="B8" s="16">
        <v>9120879.2931714877</v>
      </c>
      <c r="C8" s="17">
        <v>29150852</v>
      </c>
      <c r="D8" s="17">
        <f t="shared" si="0"/>
        <v>38271731.293171488</v>
      </c>
      <c r="E8" s="18">
        <v>456043.96465858817</v>
      </c>
      <c r="F8" s="17">
        <v>478846.16289147735</v>
      </c>
      <c r="G8" s="17">
        <v>502788.47103610635</v>
      </c>
      <c r="H8" s="17">
        <v>527927.89458785951</v>
      </c>
      <c r="I8" s="17">
        <f t="shared" si="1"/>
        <v>40237337.786345519</v>
      </c>
    </row>
    <row r="9" spans="1:9" ht="18" customHeight="1" x14ac:dyDescent="0.2">
      <c r="A9" s="4" t="s">
        <v>5</v>
      </c>
      <c r="B9" s="5">
        <v>3685069.5687515568</v>
      </c>
      <c r="C9" s="6">
        <v>21587548</v>
      </c>
      <c r="D9" s="6">
        <f t="shared" si="0"/>
        <v>25272617.568751559</v>
      </c>
      <c r="E9" s="9">
        <v>184253.47843758389</v>
      </c>
      <c r="F9" s="10">
        <v>193466.15235944465</v>
      </c>
      <c r="G9" s="10">
        <v>203139.45997743681</v>
      </c>
      <c r="H9" s="10">
        <v>213296.43297629803</v>
      </c>
      <c r="I9" s="10">
        <f t="shared" si="1"/>
        <v>26066773.092502322</v>
      </c>
    </row>
    <row r="10" spans="1:9" ht="18" customHeight="1" x14ac:dyDescent="0.2">
      <c r="A10" s="15" t="s">
        <v>7</v>
      </c>
      <c r="B10" s="16">
        <v>274384.55569444783</v>
      </c>
      <c r="C10" s="17">
        <v>2224580</v>
      </c>
      <c r="D10" s="17">
        <f t="shared" si="0"/>
        <v>2498964.5556944478</v>
      </c>
      <c r="E10" s="18">
        <v>13719.227784722112</v>
      </c>
      <c r="F10" s="17">
        <v>14405.189173958264</v>
      </c>
      <c r="G10" s="17">
        <v>15125.448632656131</v>
      </c>
      <c r="H10" s="17">
        <v>15881.721064290032</v>
      </c>
      <c r="I10" s="17">
        <f t="shared" si="1"/>
        <v>2558096.1423500744</v>
      </c>
    </row>
    <row r="11" spans="1:9" ht="18" customHeight="1" x14ac:dyDescent="0.2">
      <c r="A11" s="4" t="s">
        <v>8</v>
      </c>
      <c r="B11" s="5">
        <v>11123023.597889144</v>
      </c>
      <c r="C11" s="6">
        <v>4111954</v>
      </c>
      <c r="D11" s="6">
        <f t="shared" si="0"/>
        <v>15234977.597889144</v>
      </c>
      <c r="E11" s="9">
        <v>556151.17989445664</v>
      </c>
      <c r="F11" s="10">
        <v>583958.73888918012</v>
      </c>
      <c r="G11" s="10">
        <v>613156.67583363876</v>
      </c>
      <c r="H11" s="10">
        <v>643814.50962532125</v>
      </c>
      <c r="I11" s="10">
        <f t="shared" si="1"/>
        <v>17632058.702131741</v>
      </c>
    </row>
    <row r="12" spans="1:9" ht="18" customHeight="1" x14ac:dyDescent="0.2">
      <c r="A12" s="15" t="s">
        <v>9</v>
      </c>
      <c r="B12" s="16">
        <v>4067360.1435051067</v>
      </c>
      <c r="C12" s="17">
        <v>1524961</v>
      </c>
      <c r="D12" s="17">
        <f t="shared" si="0"/>
        <v>5592321.1435051067</v>
      </c>
      <c r="E12" s="18">
        <v>203368.00717525464</v>
      </c>
      <c r="F12" s="17">
        <v>213536.40753401909</v>
      </c>
      <c r="G12" s="17">
        <v>224213.22791071888</v>
      </c>
      <c r="H12" s="17">
        <v>235423.88930625562</v>
      </c>
      <c r="I12" s="17">
        <f t="shared" si="1"/>
        <v>6468862.6754313549</v>
      </c>
    </row>
    <row r="13" spans="1:9" ht="18" customHeight="1" x14ac:dyDescent="0.2">
      <c r="A13" s="4" t="s">
        <v>10</v>
      </c>
      <c r="B13" s="5">
        <v>3224501.6950069712</v>
      </c>
      <c r="C13" s="6">
        <v>3552840</v>
      </c>
      <c r="D13" s="6">
        <f t="shared" si="0"/>
        <v>6777341.6950069712</v>
      </c>
      <c r="E13" s="9">
        <v>161225.08475035056</v>
      </c>
      <c r="F13" s="10">
        <v>169286.33898786549</v>
      </c>
      <c r="G13" s="10">
        <v>177750.65593725909</v>
      </c>
      <c r="H13" s="10">
        <v>186638.18873412255</v>
      </c>
      <c r="I13" s="10">
        <f t="shared" si="1"/>
        <v>7472241.9634165689</v>
      </c>
    </row>
    <row r="14" spans="1:9" ht="18" customHeight="1" x14ac:dyDescent="0.2">
      <c r="A14" s="15" t="s">
        <v>12</v>
      </c>
      <c r="B14" s="16">
        <v>6981872.525795388</v>
      </c>
      <c r="C14" s="17">
        <v>9737348</v>
      </c>
      <c r="D14" s="17">
        <f t="shared" si="0"/>
        <v>16719220.525795389</v>
      </c>
      <c r="E14" s="18">
        <v>349093.62628977094</v>
      </c>
      <c r="F14" s="17">
        <v>366548.30760425609</v>
      </c>
      <c r="G14" s="17">
        <v>384875.72298447229</v>
      </c>
      <c r="H14" s="17">
        <v>404119.50913369376</v>
      </c>
      <c r="I14" s="17">
        <f t="shared" si="1"/>
        <v>18223857.691807583</v>
      </c>
    </row>
    <row r="15" spans="1:9" ht="18" customHeight="1" x14ac:dyDescent="0.2">
      <c r="A15" s="4" t="s">
        <v>13</v>
      </c>
      <c r="B15" s="5">
        <v>17902890.038357515</v>
      </c>
      <c r="C15" s="6">
        <v>66446762</v>
      </c>
      <c r="D15" s="6">
        <f t="shared" si="0"/>
        <v>84349652.038357511</v>
      </c>
      <c r="E15" s="9">
        <v>895144.50191788003</v>
      </c>
      <c r="F15" s="10">
        <v>939901.72701376304</v>
      </c>
      <c r="G15" s="10">
        <v>986896.81336446479</v>
      </c>
      <c r="H15" s="10">
        <v>1036241.6540326774</v>
      </c>
      <c r="I15" s="10">
        <f t="shared" si="1"/>
        <v>88207836.7346863</v>
      </c>
    </row>
    <row r="16" spans="1:9" ht="18" customHeight="1" x14ac:dyDescent="0.2">
      <c r="A16" s="15" t="s">
        <v>14</v>
      </c>
      <c r="B16" s="16">
        <v>1531774.4928843668</v>
      </c>
      <c r="C16" s="17">
        <v>6546915</v>
      </c>
      <c r="D16" s="17">
        <f t="shared" si="0"/>
        <v>8078689.4928843668</v>
      </c>
      <c r="E16" s="18">
        <v>76588.724644218571</v>
      </c>
      <c r="F16" s="17">
        <v>80418.16087642964</v>
      </c>
      <c r="G16" s="17">
        <v>84439.068920250982</v>
      </c>
      <c r="H16" s="17">
        <v>88661.022366262041</v>
      </c>
      <c r="I16" s="17">
        <f t="shared" si="1"/>
        <v>8408796.469691528</v>
      </c>
    </row>
    <row r="17" spans="1:9" ht="18" customHeight="1" x14ac:dyDescent="0.2">
      <c r="A17" s="4" t="s">
        <v>15</v>
      </c>
      <c r="B17" s="5">
        <v>6879081.2936567003</v>
      </c>
      <c r="C17" s="6">
        <v>3062647</v>
      </c>
      <c r="D17" s="6">
        <f t="shared" si="0"/>
        <v>9941728.2936566994</v>
      </c>
      <c r="E17" s="9">
        <v>343954.06468283571</v>
      </c>
      <c r="F17" s="10">
        <v>361151.76791697741</v>
      </c>
      <c r="G17" s="10">
        <v>379209.35631282628</v>
      </c>
      <c r="H17" s="10">
        <v>398169.8241284648</v>
      </c>
      <c r="I17" s="10">
        <f t="shared" si="1"/>
        <v>11424213.306697804</v>
      </c>
    </row>
    <row r="18" spans="1:9" ht="18" customHeight="1" x14ac:dyDescent="0.2">
      <c r="A18" s="15" t="s">
        <v>16</v>
      </c>
      <c r="B18" s="16">
        <v>3780282.3662995026</v>
      </c>
      <c r="C18" s="17">
        <v>4237823</v>
      </c>
      <c r="D18" s="17">
        <f t="shared" si="0"/>
        <v>8018105.3662995026</v>
      </c>
      <c r="E18" s="18">
        <v>189014.11831497587</v>
      </c>
      <c r="F18" s="17">
        <v>198464.82423072122</v>
      </c>
      <c r="G18" s="17">
        <v>208388.06544226035</v>
      </c>
      <c r="H18" s="17">
        <v>218807.46871437319</v>
      </c>
      <c r="I18" s="17">
        <f t="shared" si="1"/>
        <v>8832779.8430018332</v>
      </c>
    </row>
    <row r="19" spans="1:9" ht="18" customHeight="1" x14ac:dyDescent="0.2">
      <c r="A19" s="4" t="s">
        <v>6</v>
      </c>
      <c r="B19" s="6">
        <v>279.39448896702379</v>
      </c>
      <c r="C19" s="6">
        <v>5295369.8233483601</v>
      </c>
      <c r="D19" s="6">
        <f t="shared" si="0"/>
        <v>5295649.2178373272</v>
      </c>
      <c r="E19" s="9">
        <v>13.969724448397756</v>
      </c>
      <c r="F19" s="10">
        <v>14.668210670817643</v>
      </c>
      <c r="G19" s="10">
        <v>15.401621204335243</v>
      </c>
      <c r="H19" s="10">
        <v>16.171702264342457</v>
      </c>
      <c r="I19" s="10">
        <f t="shared" si="1"/>
        <v>5295709.4290959146</v>
      </c>
    </row>
    <row r="20" spans="1:9" ht="18" customHeight="1" x14ac:dyDescent="0.2">
      <c r="A20" s="15" t="s">
        <v>11</v>
      </c>
      <c r="B20" s="17">
        <v>1239116.7493528686</v>
      </c>
      <c r="C20" s="17">
        <v>4614777.335244514</v>
      </c>
      <c r="D20" s="17">
        <f t="shared" si="0"/>
        <v>5853894.0845973827</v>
      </c>
      <c r="E20" s="18">
        <v>61955.837467643199</v>
      </c>
      <c r="F20" s="17">
        <v>65053.629341025837</v>
      </c>
      <c r="G20" s="17">
        <v>68306.310808076756</v>
      </c>
      <c r="H20" s="17">
        <v>71721.626348480582</v>
      </c>
      <c r="I20" s="17">
        <f t="shared" si="1"/>
        <v>6120931.4885626091</v>
      </c>
    </row>
    <row r="21" spans="1:9" s="19" customFormat="1" ht="18" customHeight="1" x14ac:dyDescent="0.2">
      <c r="A21" s="20" t="s">
        <v>26</v>
      </c>
      <c r="B21" s="20">
        <f t="shared" ref="B21:I21" si="2">SUM(B4:B20)</f>
        <v>93806585.965857714</v>
      </c>
      <c r="C21" s="20">
        <f t="shared" si="2"/>
        <v>174148403.15859288</v>
      </c>
      <c r="D21" s="20">
        <f t="shared" si="2"/>
        <v>267954989.12445062</v>
      </c>
      <c r="E21" s="21">
        <f t="shared" si="2"/>
        <v>4690329.2982929097</v>
      </c>
      <c r="F21" s="20">
        <f t="shared" si="2"/>
        <v>4924845.7632074961</v>
      </c>
      <c r="G21" s="20">
        <f t="shared" si="2"/>
        <v>5171088.0513679078</v>
      </c>
      <c r="H21" s="20">
        <f t="shared" si="2"/>
        <v>5429642.4539363589</v>
      </c>
      <c r="I21" s="20">
        <f t="shared" si="2"/>
        <v>288170894.69125527</v>
      </c>
    </row>
    <row r="22" spans="1:9" ht="16.5" customHeight="1" x14ac:dyDescent="0.2">
      <c r="A22" s="11"/>
      <c r="B22" s="11"/>
      <c r="C22" s="11"/>
      <c r="D22" s="11"/>
      <c r="E22" s="12"/>
      <c r="F22" s="12"/>
      <c r="G22" s="12"/>
      <c r="H22" s="12"/>
      <c r="I22" s="11"/>
    </row>
    <row r="23" spans="1:9" ht="47.25" customHeight="1" x14ac:dyDescent="0.2">
      <c r="A23" s="82"/>
      <c r="B23" s="81" t="s">
        <v>29</v>
      </c>
      <c r="C23" s="81"/>
      <c r="D23" s="81"/>
      <c r="E23" s="83" t="s">
        <v>32</v>
      </c>
      <c r="F23" s="83"/>
      <c r="G23" s="83"/>
      <c r="H23" s="83"/>
      <c r="I23" s="84" t="s">
        <v>25</v>
      </c>
    </row>
    <row r="24" spans="1:9" ht="38.25" x14ac:dyDescent="0.2">
      <c r="A24" s="82"/>
      <c r="B24" s="3" t="s">
        <v>23</v>
      </c>
      <c r="C24" s="3" t="s">
        <v>22</v>
      </c>
      <c r="D24" s="3" t="s">
        <v>31</v>
      </c>
      <c r="E24" s="3" t="s">
        <v>17</v>
      </c>
      <c r="F24" s="3" t="s">
        <v>18</v>
      </c>
      <c r="G24" s="3" t="s">
        <v>19</v>
      </c>
      <c r="H24" s="3" t="s">
        <v>20</v>
      </c>
      <c r="I24" s="84"/>
    </row>
    <row r="25" spans="1:9" ht="18" customHeight="1" x14ac:dyDescent="0.2">
      <c r="A25" s="15" t="s">
        <v>0</v>
      </c>
      <c r="B25" s="16">
        <v>4459921.1532890256</v>
      </c>
      <c r="C25" s="17">
        <f>+D25-B25</f>
        <v>1364797.8109889757</v>
      </c>
      <c r="D25" s="17">
        <f>+D4</f>
        <v>5824718.9642780013</v>
      </c>
      <c r="E25" s="18">
        <v>222996.05766445212</v>
      </c>
      <c r="F25" s="17">
        <v>234145.86054767109</v>
      </c>
      <c r="G25" s="17">
        <v>245853.15357506089</v>
      </c>
      <c r="H25" s="17">
        <v>258145.8112538103</v>
      </c>
      <c r="I25" s="17">
        <f>+D25+SUM(E25:H25)</f>
        <v>6785859.8473189957</v>
      </c>
    </row>
    <row r="26" spans="1:9" ht="18" customHeight="1" x14ac:dyDescent="0.2">
      <c r="A26" s="4" t="s">
        <v>1</v>
      </c>
      <c r="B26" s="5">
        <v>10380646.63990882</v>
      </c>
      <c r="C26" s="6">
        <f t="shared" ref="C26:C41" si="3">+D26-B26</f>
        <v>463157.6260778904</v>
      </c>
      <c r="D26" s="6">
        <f t="shared" ref="D26:D41" si="4">+D5</f>
        <v>10843804.265986711</v>
      </c>
      <c r="E26" s="9">
        <v>519032.3319953382</v>
      </c>
      <c r="F26" s="10">
        <v>544983.94859528542</v>
      </c>
      <c r="G26" s="10">
        <v>572233.1460249424</v>
      </c>
      <c r="H26" s="10">
        <v>600844.80332618952</v>
      </c>
      <c r="I26" s="10">
        <f t="shared" ref="I26:I41" si="5">+D26+SUM(E26:H26)</f>
        <v>13080898.495928466</v>
      </c>
    </row>
    <row r="27" spans="1:9" ht="18" customHeight="1" x14ac:dyDescent="0.2">
      <c r="A27" s="15" t="s">
        <v>2</v>
      </c>
      <c r="B27" s="16">
        <v>5144897.7484991513</v>
      </c>
      <c r="C27" s="17">
        <f t="shared" si="3"/>
        <v>4266615.6726636551</v>
      </c>
      <c r="D27" s="17">
        <f t="shared" si="4"/>
        <v>9411513.4211628065</v>
      </c>
      <c r="E27" s="18">
        <v>257244.88742496446</v>
      </c>
      <c r="F27" s="17">
        <v>270107.13179619983</v>
      </c>
      <c r="G27" s="17">
        <v>283612.48838601634</v>
      </c>
      <c r="H27" s="17">
        <v>297793.11280531064</v>
      </c>
      <c r="I27" s="17">
        <f t="shared" si="5"/>
        <v>10520271.041575298</v>
      </c>
    </row>
    <row r="28" spans="1:9" ht="18" customHeight="1" x14ac:dyDescent="0.2">
      <c r="A28" s="4" t="s">
        <v>3</v>
      </c>
      <c r="B28" s="5">
        <v>4447465.4041878954</v>
      </c>
      <c r="C28" s="6">
        <f t="shared" si="3"/>
        <v>5522594.1953882854</v>
      </c>
      <c r="D28" s="6">
        <f t="shared" si="4"/>
        <v>9970059.5995761808</v>
      </c>
      <c r="E28" s="9">
        <v>222373.27020939626</v>
      </c>
      <c r="F28" s="10">
        <v>233491.93371986412</v>
      </c>
      <c r="G28" s="10">
        <v>245166.53040585853</v>
      </c>
      <c r="H28" s="10">
        <v>257424.85692615062</v>
      </c>
      <c r="I28" s="10">
        <f t="shared" si="5"/>
        <v>10928516.19083745</v>
      </c>
    </row>
    <row r="29" spans="1:9" ht="18" customHeight="1" x14ac:dyDescent="0.2">
      <c r="A29" s="15" t="s">
        <v>4</v>
      </c>
      <c r="B29" s="16">
        <v>8934457.5427322015</v>
      </c>
      <c r="C29" s="17">
        <f t="shared" si="3"/>
        <v>29337273.750439286</v>
      </c>
      <c r="D29" s="17">
        <f t="shared" si="4"/>
        <v>38271731.293171488</v>
      </c>
      <c r="E29" s="18">
        <v>446722.8771366179</v>
      </c>
      <c r="F29" s="17">
        <v>469059.02099343389</v>
      </c>
      <c r="G29" s="17">
        <v>492511.97204312682</v>
      </c>
      <c r="H29" s="17">
        <v>517137.57064525038</v>
      </c>
      <c r="I29" s="17">
        <f t="shared" si="5"/>
        <v>40197162.733989917</v>
      </c>
    </row>
    <row r="30" spans="1:9" ht="18" customHeight="1" x14ac:dyDescent="0.2">
      <c r="A30" s="4" t="s">
        <v>5</v>
      </c>
      <c r="B30" s="5">
        <v>3666448.8441906068</v>
      </c>
      <c r="C30" s="6">
        <f t="shared" si="3"/>
        <v>21606168.724560954</v>
      </c>
      <c r="D30" s="6">
        <f t="shared" si="4"/>
        <v>25272617.568751559</v>
      </c>
      <c r="E30" s="9">
        <v>183322.44220953807</v>
      </c>
      <c r="F30" s="10">
        <v>192488.56432000548</v>
      </c>
      <c r="G30" s="10">
        <v>202112.99253600836</v>
      </c>
      <c r="H30" s="10">
        <v>212218.64216281474</v>
      </c>
      <c r="I30" s="10">
        <f t="shared" si="5"/>
        <v>26062760.209979925</v>
      </c>
    </row>
    <row r="31" spans="1:9" ht="18" customHeight="1" x14ac:dyDescent="0.2">
      <c r="A31" s="15" t="s">
        <v>7</v>
      </c>
      <c r="B31" s="16">
        <v>285062.45251760865</v>
      </c>
      <c r="C31" s="17">
        <f t="shared" si="3"/>
        <v>2213902.1031768392</v>
      </c>
      <c r="D31" s="17">
        <f t="shared" si="4"/>
        <v>2498964.5556944478</v>
      </c>
      <c r="E31" s="18">
        <v>14253.122625879478</v>
      </c>
      <c r="F31" s="17">
        <v>14965.778757174499</v>
      </c>
      <c r="G31" s="17">
        <v>15714.067695033737</v>
      </c>
      <c r="H31" s="17">
        <v>16499.771079784259</v>
      </c>
      <c r="I31" s="17">
        <f t="shared" si="5"/>
        <v>2560397.2958523198</v>
      </c>
    </row>
    <row r="32" spans="1:9" ht="18" customHeight="1" x14ac:dyDescent="0.2">
      <c r="A32" s="4" t="s">
        <v>8</v>
      </c>
      <c r="B32" s="5">
        <v>11116777.045566006</v>
      </c>
      <c r="C32" s="6">
        <f t="shared" si="3"/>
        <v>4118200.5523231383</v>
      </c>
      <c r="D32" s="6">
        <f t="shared" si="4"/>
        <v>15234977.597889144</v>
      </c>
      <c r="E32" s="9">
        <v>555838.85227830149</v>
      </c>
      <c r="F32" s="10">
        <v>583630.79489221796</v>
      </c>
      <c r="G32" s="10">
        <v>612812.33463682607</v>
      </c>
      <c r="H32" s="10">
        <v>643452.95136866719</v>
      </c>
      <c r="I32" s="10">
        <f t="shared" si="5"/>
        <v>17630712.531065159</v>
      </c>
    </row>
    <row r="33" spans="1:9" ht="18" customHeight="1" x14ac:dyDescent="0.2">
      <c r="A33" s="15" t="s">
        <v>9</v>
      </c>
      <c r="B33" s="16">
        <v>4080592.6496731322</v>
      </c>
      <c r="C33" s="17">
        <f t="shared" si="3"/>
        <v>1511728.4938319745</v>
      </c>
      <c r="D33" s="17">
        <f t="shared" si="4"/>
        <v>5592321.1435051067</v>
      </c>
      <c r="E33" s="18">
        <v>204029.63248365559</v>
      </c>
      <c r="F33" s="17">
        <v>214231.11410783976</v>
      </c>
      <c r="G33" s="17">
        <v>224942.6698132325</v>
      </c>
      <c r="H33" s="17">
        <v>236189.80330389272</v>
      </c>
      <c r="I33" s="17">
        <f t="shared" si="5"/>
        <v>6471714.3632137273</v>
      </c>
    </row>
    <row r="34" spans="1:9" ht="18" customHeight="1" x14ac:dyDescent="0.2">
      <c r="A34" s="4" t="s">
        <v>10</v>
      </c>
      <c r="B34" s="5">
        <v>3190519.8125616172</v>
      </c>
      <c r="C34" s="6">
        <f t="shared" si="3"/>
        <v>3586821.882445354</v>
      </c>
      <c r="D34" s="6">
        <f t="shared" si="4"/>
        <v>6777341.6950069712</v>
      </c>
      <c r="E34" s="9">
        <v>159525.99062808137</v>
      </c>
      <c r="F34" s="10">
        <v>167502.2901594853</v>
      </c>
      <c r="G34" s="10">
        <v>175877.4046674585</v>
      </c>
      <c r="H34" s="10">
        <v>184671.27490083314</v>
      </c>
      <c r="I34" s="10">
        <f t="shared" si="5"/>
        <v>7464918.6553628296</v>
      </c>
    </row>
    <row r="35" spans="1:9" ht="18" customHeight="1" x14ac:dyDescent="0.2">
      <c r="A35" s="15" t="s">
        <v>12</v>
      </c>
      <c r="B35" s="16">
        <v>6652141.9524857206</v>
      </c>
      <c r="C35" s="17">
        <f t="shared" si="3"/>
        <v>10067078.573309667</v>
      </c>
      <c r="D35" s="17">
        <f t="shared" si="4"/>
        <v>16719220.525795389</v>
      </c>
      <c r="E35" s="18">
        <v>332607.09762428608</v>
      </c>
      <c r="F35" s="17">
        <v>349237.45250550006</v>
      </c>
      <c r="G35" s="17">
        <v>366699.3251307765</v>
      </c>
      <c r="H35" s="17">
        <v>385034.29138731398</v>
      </c>
      <c r="I35" s="17">
        <f t="shared" si="5"/>
        <v>18152798.692443267</v>
      </c>
    </row>
    <row r="36" spans="1:9" ht="20.25" customHeight="1" x14ac:dyDescent="0.2">
      <c r="A36" s="4" t="s">
        <v>13</v>
      </c>
      <c r="B36" s="5">
        <v>18625336.248449743</v>
      </c>
      <c r="C36" s="6">
        <f t="shared" si="3"/>
        <v>65724315.789907768</v>
      </c>
      <c r="D36" s="6">
        <f t="shared" si="4"/>
        <v>84349652.038357511</v>
      </c>
      <c r="E36" s="9">
        <v>931266.81242248416</v>
      </c>
      <c r="F36" s="10">
        <v>977830.15304361284</v>
      </c>
      <c r="G36" s="10">
        <v>1026721.6606957912</v>
      </c>
      <c r="H36" s="10">
        <v>1078057.7437305786</v>
      </c>
      <c r="I36" s="10">
        <f t="shared" si="5"/>
        <v>88363528.408249974</v>
      </c>
    </row>
    <row r="37" spans="1:9" ht="18" customHeight="1" x14ac:dyDescent="0.2">
      <c r="A37" s="15" t="s">
        <v>14</v>
      </c>
      <c r="B37" s="16">
        <v>1420987.7175218984</v>
      </c>
      <c r="C37" s="17">
        <f t="shared" si="3"/>
        <v>6657701.7753624683</v>
      </c>
      <c r="D37" s="17">
        <f t="shared" si="4"/>
        <v>8078689.4928843668</v>
      </c>
      <c r="E37" s="18">
        <v>71049.385876094922</v>
      </c>
      <c r="F37" s="17">
        <v>74601.855169900693</v>
      </c>
      <c r="G37" s="17">
        <v>78331.947928395122</v>
      </c>
      <c r="H37" s="17">
        <v>82248.545324813575</v>
      </c>
      <c r="I37" s="17">
        <f t="shared" si="5"/>
        <v>8384921.2271835711</v>
      </c>
    </row>
    <row r="38" spans="1:9" ht="18" customHeight="1" x14ac:dyDescent="0.2">
      <c r="A38" s="4" t="s">
        <v>15</v>
      </c>
      <c r="B38" s="5">
        <v>6550033.219368441</v>
      </c>
      <c r="C38" s="6">
        <f t="shared" si="3"/>
        <v>3391695.0742882583</v>
      </c>
      <c r="D38" s="6">
        <f t="shared" si="4"/>
        <v>9941728.2936566994</v>
      </c>
      <c r="E38" s="9">
        <v>327501.66096842289</v>
      </c>
      <c r="F38" s="10">
        <v>343876.74401684385</v>
      </c>
      <c r="G38" s="10">
        <v>361070.58121768478</v>
      </c>
      <c r="H38" s="10">
        <v>379124.11027856823</v>
      </c>
      <c r="I38" s="10">
        <f t="shared" si="5"/>
        <v>11353301.39013822</v>
      </c>
    </row>
    <row r="39" spans="1:9" ht="18" customHeight="1" x14ac:dyDescent="0.2">
      <c r="A39" s="15" t="s">
        <v>16</v>
      </c>
      <c r="B39" s="16">
        <v>3755418.647201445</v>
      </c>
      <c r="C39" s="17">
        <f t="shared" si="3"/>
        <v>4262686.7190980576</v>
      </c>
      <c r="D39" s="17">
        <f t="shared" si="4"/>
        <v>8018105.3662995026</v>
      </c>
      <c r="E39" s="18">
        <v>187770.93236007355</v>
      </c>
      <c r="F39" s="17">
        <v>197159.47897807509</v>
      </c>
      <c r="G39" s="17">
        <v>207017.45292697847</v>
      </c>
      <c r="H39" s="17">
        <v>217368.32557332888</v>
      </c>
      <c r="I39" s="17">
        <f t="shared" si="5"/>
        <v>8827421.5561379585</v>
      </c>
    </row>
    <row r="40" spans="1:9" ht="18" customHeight="1" x14ac:dyDescent="0.2">
      <c r="A40" s="4" t="s">
        <v>6</v>
      </c>
      <c r="B40" s="6">
        <v>838.18346690107137</v>
      </c>
      <c r="C40" s="6">
        <f t="shared" si="3"/>
        <v>5294811.0343704261</v>
      </c>
      <c r="D40" s="6">
        <f t="shared" si="4"/>
        <v>5295649.2178373272</v>
      </c>
      <c r="E40" s="9">
        <v>41.909173345193267</v>
      </c>
      <c r="F40" s="10">
        <v>44.004632011987269</v>
      </c>
      <c r="G40" s="10">
        <v>46.204863613005728</v>
      </c>
      <c r="H40" s="10">
        <v>48.515106793958694</v>
      </c>
      <c r="I40" s="10">
        <f t="shared" si="5"/>
        <v>5295829.8516130913</v>
      </c>
    </row>
    <row r="41" spans="1:9" ht="18" customHeight="1" x14ac:dyDescent="0.2">
      <c r="A41" s="15" t="s">
        <v>11</v>
      </c>
      <c r="B41" s="17">
        <v>1095040.7042375479</v>
      </c>
      <c r="C41" s="17">
        <f t="shared" si="3"/>
        <v>4758853.380359835</v>
      </c>
      <c r="D41" s="17">
        <f t="shared" si="4"/>
        <v>5853894.0845973827</v>
      </c>
      <c r="E41" s="18">
        <v>54752.035211877432</v>
      </c>
      <c r="F41" s="17">
        <v>57489.636972471373</v>
      </c>
      <c r="G41" s="17">
        <v>60364.118821094977</v>
      </c>
      <c r="H41" s="17">
        <v>63382.324762149248</v>
      </c>
      <c r="I41" s="17">
        <f t="shared" si="5"/>
        <v>6089882.2003649753</v>
      </c>
    </row>
    <row r="42" spans="1:9" ht="18" customHeight="1" x14ac:dyDescent="0.2">
      <c r="A42" s="20" t="s">
        <v>26</v>
      </c>
      <c r="B42" s="20">
        <f t="shared" ref="B42:I42" si="6">SUM(B25:B41)</f>
        <v>93806585.965857774</v>
      </c>
      <c r="C42" s="20">
        <f t="shared" si="6"/>
        <v>174148403.15859282</v>
      </c>
      <c r="D42" s="20">
        <f t="shared" si="6"/>
        <v>267954989.12445062</v>
      </c>
      <c r="E42" s="21">
        <f t="shared" si="6"/>
        <v>4690329.2982928101</v>
      </c>
      <c r="F42" s="20">
        <f t="shared" si="6"/>
        <v>4924845.763207593</v>
      </c>
      <c r="G42" s="20">
        <f t="shared" si="6"/>
        <v>5171088.0513678985</v>
      </c>
      <c r="H42" s="20">
        <f t="shared" si="6"/>
        <v>5429642.453936249</v>
      </c>
      <c r="I42" s="20">
        <f t="shared" si="6"/>
        <v>288170894.69125509</v>
      </c>
    </row>
  </sheetData>
  <mergeCells count="9">
    <mergeCell ref="B23:D23"/>
    <mergeCell ref="A23:A24"/>
    <mergeCell ref="E23:H23"/>
    <mergeCell ref="I23:I24"/>
    <mergeCell ref="A1:I1"/>
    <mergeCell ref="A2:A3"/>
    <mergeCell ref="B2:D2"/>
    <mergeCell ref="E2:H2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showGridLines="0" workbookViewId="0">
      <selection activeCell="T39" sqref="T39"/>
    </sheetView>
  </sheetViews>
  <sheetFormatPr defaultRowHeight="15" x14ac:dyDescent="0.25"/>
  <cols>
    <col min="1" max="1" width="40.140625" style="29" customWidth="1"/>
    <col min="2" max="4" width="14.85546875" style="25" customWidth="1"/>
    <col min="5" max="5" width="12" style="25" hidden="1" customWidth="1"/>
    <col min="6" max="8" width="9.140625" style="25" hidden="1" customWidth="1"/>
    <col min="9" max="12" width="9.140625" style="25"/>
    <col min="13" max="13" width="0" style="25" hidden="1" customWidth="1"/>
    <col min="14" max="14" width="13.140625" style="25" customWidth="1"/>
    <col min="15" max="15" width="12.28515625" style="25" customWidth="1"/>
    <col min="16" max="16384" width="9.140625" style="25"/>
  </cols>
  <sheetData>
    <row r="1" spans="1:22" ht="35.25" customHeight="1" x14ac:dyDescent="0.25">
      <c r="A1" s="87" t="s">
        <v>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22" s="26" customFormat="1" ht="15" customHeight="1" x14ac:dyDescent="0.2">
      <c r="A2" s="91" t="s">
        <v>41</v>
      </c>
      <c r="B2" s="89" t="s">
        <v>34</v>
      </c>
      <c r="C2" s="89" t="s">
        <v>35</v>
      </c>
      <c r="D2" s="89" t="s">
        <v>37</v>
      </c>
      <c r="E2" s="22"/>
      <c r="F2" s="22"/>
      <c r="G2" s="22"/>
      <c r="H2" s="22"/>
      <c r="I2" s="90" t="s">
        <v>40</v>
      </c>
      <c r="J2" s="90"/>
      <c r="K2" s="90"/>
      <c r="L2" s="90"/>
      <c r="M2" s="22"/>
      <c r="N2" s="89" t="s">
        <v>25</v>
      </c>
    </row>
    <row r="3" spans="1:22" s="27" customFormat="1" ht="48" customHeight="1" x14ac:dyDescent="0.2">
      <c r="A3" s="91"/>
      <c r="B3" s="89"/>
      <c r="C3" s="89"/>
      <c r="D3" s="89"/>
      <c r="E3" s="22"/>
      <c r="F3" s="24"/>
      <c r="G3" s="24"/>
      <c r="H3" s="24"/>
      <c r="I3" s="24" t="s">
        <v>17</v>
      </c>
      <c r="J3" s="24" t="s">
        <v>18</v>
      </c>
      <c r="K3" s="24" t="s">
        <v>19</v>
      </c>
      <c r="L3" s="24" t="s">
        <v>20</v>
      </c>
      <c r="M3" s="24"/>
      <c r="N3" s="89"/>
    </row>
    <row r="4" spans="1:22" x14ac:dyDescent="0.25">
      <c r="A4" s="33" t="s">
        <v>0</v>
      </c>
      <c r="B4" s="34">
        <v>1294657</v>
      </c>
      <c r="C4" s="34">
        <v>10432739</v>
      </c>
      <c r="D4" s="34">
        <f>SUM(B4:C4)</f>
        <v>11727396</v>
      </c>
      <c r="E4" s="34">
        <f>+C4*1.05</f>
        <v>10954375.950000001</v>
      </c>
      <c r="F4" s="34">
        <f>+E4*1.05</f>
        <v>11502094.747500002</v>
      </c>
      <c r="G4" s="34">
        <f t="shared" ref="G4:H4" si="0">+F4*1.05</f>
        <v>12077199.484875003</v>
      </c>
      <c r="H4" s="34">
        <f t="shared" si="0"/>
        <v>12681059.459118754</v>
      </c>
      <c r="I4" s="34">
        <f>+E4-C4</f>
        <v>521636.95000000112</v>
      </c>
      <c r="J4" s="34">
        <f>+F4-E4</f>
        <v>547718.79750000127</v>
      </c>
      <c r="K4" s="34">
        <f t="shared" ref="K4:K20" si="1">+G4-F4</f>
        <v>575104.73737500049</v>
      </c>
      <c r="L4" s="34">
        <f t="shared" ref="L4:L20" si="2">+H4-G4</f>
        <v>603859.9742437508</v>
      </c>
      <c r="M4" s="34">
        <f t="shared" ref="M4:M20" si="3">SUM(I4:L4)</f>
        <v>2248320.4591187537</v>
      </c>
      <c r="N4" s="34">
        <f>+B4+C4+SUM(I4:L4)</f>
        <v>13975716.459118754</v>
      </c>
    </row>
    <row r="5" spans="1:22" x14ac:dyDescent="0.25">
      <c r="A5" s="31" t="s">
        <v>1</v>
      </c>
      <c r="B5" s="32">
        <v>993744</v>
      </c>
      <c r="C5" s="32">
        <v>185944941</v>
      </c>
      <c r="D5" s="32">
        <f t="shared" ref="D5:D20" si="4">SUM(B5:C5)</f>
        <v>186938685</v>
      </c>
      <c r="E5" s="32">
        <f t="shared" ref="E5:E20" si="5">+C5*1.05</f>
        <v>195242188.05000001</v>
      </c>
      <c r="F5" s="32">
        <f t="shared" ref="F5:H5" si="6">+E5*1.05</f>
        <v>205004297.45250002</v>
      </c>
      <c r="G5" s="32">
        <f t="shared" si="6"/>
        <v>215254512.32512504</v>
      </c>
      <c r="H5" s="32">
        <f t="shared" si="6"/>
        <v>226017237.94138131</v>
      </c>
      <c r="I5" s="32">
        <f t="shared" ref="I5:I20" si="7">+E5-C5</f>
        <v>9297247.0500000119</v>
      </c>
      <c r="J5" s="32">
        <f t="shared" ref="J5:J20" si="8">+F5-E5</f>
        <v>9762109.4025000036</v>
      </c>
      <c r="K5" s="32">
        <f t="shared" si="1"/>
        <v>10250214.872625023</v>
      </c>
      <c r="L5" s="32">
        <f t="shared" si="2"/>
        <v>10762725.616256267</v>
      </c>
      <c r="M5" s="32">
        <f t="shared" si="3"/>
        <v>40072296.941381305</v>
      </c>
      <c r="N5" s="32">
        <f t="shared" ref="N5:N20" si="9">+B5+C5+SUM(I5:L5)</f>
        <v>227010981.94138131</v>
      </c>
    </row>
    <row r="6" spans="1:22" x14ac:dyDescent="0.25">
      <c r="A6" s="35" t="s">
        <v>2</v>
      </c>
      <c r="B6" s="36">
        <v>4309130</v>
      </c>
      <c r="C6" s="36">
        <v>27359509</v>
      </c>
      <c r="D6" s="36">
        <f t="shared" si="4"/>
        <v>31668639</v>
      </c>
      <c r="E6" s="36">
        <f t="shared" si="5"/>
        <v>28727484.450000003</v>
      </c>
      <c r="F6" s="36">
        <f t="shared" ref="F6:H6" si="10">+E6*1.05</f>
        <v>30163858.672500003</v>
      </c>
      <c r="G6" s="36">
        <f t="shared" si="10"/>
        <v>31672051.606125005</v>
      </c>
      <c r="H6" s="36">
        <f t="shared" si="10"/>
        <v>33255654.186431255</v>
      </c>
      <c r="I6" s="36">
        <f t="shared" si="7"/>
        <v>1367975.450000003</v>
      </c>
      <c r="J6" s="36">
        <f t="shared" si="8"/>
        <v>1436374.2225000001</v>
      </c>
      <c r="K6" s="36">
        <f t="shared" si="1"/>
        <v>1508192.9336250015</v>
      </c>
      <c r="L6" s="36">
        <f t="shared" si="2"/>
        <v>1583602.5803062506</v>
      </c>
      <c r="M6" s="36">
        <f t="shared" si="3"/>
        <v>5896145.1864312552</v>
      </c>
      <c r="N6" s="36">
        <f t="shared" si="9"/>
        <v>37564784.186431259</v>
      </c>
    </row>
    <row r="7" spans="1:22" x14ac:dyDescent="0.25">
      <c r="A7" s="31" t="s">
        <v>3</v>
      </c>
      <c r="B7" s="32">
        <v>5456495</v>
      </c>
      <c r="C7" s="32">
        <v>8988521</v>
      </c>
      <c r="D7" s="32">
        <f t="shared" si="4"/>
        <v>14445016</v>
      </c>
      <c r="E7" s="32">
        <f t="shared" si="5"/>
        <v>9437947.0500000007</v>
      </c>
      <c r="F7" s="32">
        <f t="shared" ref="F7:H7" si="11">+E7*1.05</f>
        <v>9909844.4025000017</v>
      </c>
      <c r="G7" s="32">
        <f t="shared" si="11"/>
        <v>10405336.622625003</v>
      </c>
      <c r="H7" s="32">
        <f t="shared" si="11"/>
        <v>10925603.453756252</v>
      </c>
      <c r="I7" s="32">
        <f t="shared" si="7"/>
        <v>449426.05000000075</v>
      </c>
      <c r="J7" s="32">
        <f t="shared" si="8"/>
        <v>471897.35250000097</v>
      </c>
      <c r="K7" s="32">
        <f t="shared" si="1"/>
        <v>495492.22012500092</v>
      </c>
      <c r="L7" s="32">
        <f t="shared" si="2"/>
        <v>520266.83113124967</v>
      </c>
      <c r="M7" s="32">
        <f t="shared" si="3"/>
        <v>1937082.4537562523</v>
      </c>
      <c r="N7" s="32">
        <f t="shared" si="9"/>
        <v>16382098.453756252</v>
      </c>
    </row>
    <row r="8" spans="1:22" x14ac:dyDescent="0.25">
      <c r="A8" s="35" t="s">
        <v>4</v>
      </c>
      <c r="B8" s="36">
        <v>29150852</v>
      </c>
      <c r="C8" s="36">
        <v>38773536</v>
      </c>
      <c r="D8" s="36">
        <f t="shared" si="4"/>
        <v>67924388</v>
      </c>
      <c r="E8" s="36">
        <f t="shared" si="5"/>
        <v>40712212.800000004</v>
      </c>
      <c r="F8" s="36">
        <f t="shared" ref="F8:H8" si="12">+E8*1.05</f>
        <v>42747823.440000005</v>
      </c>
      <c r="G8" s="36">
        <f t="shared" si="12"/>
        <v>44885214.612000011</v>
      </c>
      <c r="H8" s="36">
        <f t="shared" si="12"/>
        <v>47129475.34260001</v>
      </c>
      <c r="I8" s="36">
        <f t="shared" si="7"/>
        <v>1938676.8000000045</v>
      </c>
      <c r="J8" s="36">
        <f t="shared" si="8"/>
        <v>2035610.6400000006</v>
      </c>
      <c r="K8" s="36">
        <f t="shared" si="1"/>
        <v>2137391.1720000058</v>
      </c>
      <c r="L8" s="36">
        <f t="shared" si="2"/>
        <v>2244260.7305999994</v>
      </c>
      <c r="M8" s="36">
        <f t="shared" si="3"/>
        <v>8355939.3426000103</v>
      </c>
      <c r="N8" s="36">
        <f t="shared" si="9"/>
        <v>76280327.342600018</v>
      </c>
    </row>
    <row r="9" spans="1:22" x14ac:dyDescent="0.25">
      <c r="A9" s="31" t="s">
        <v>5</v>
      </c>
      <c r="B9" s="32">
        <v>21587548</v>
      </c>
      <c r="C9" s="32">
        <v>16867313</v>
      </c>
      <c r="D9" s="32">
        <f t="shared" si="4"/>
        <v>38454861</v>
      </c>
      <c r="E9" s="32">
        <f t="shared" si="5"/>
        <v>17710678.650000002</v>
      </c>
      <c r="F9" s="32">
        <f t="shared" ref="F9:H9" si="13">+E9*1.05</f>
        <v>18596212.582500003</v>
      </c>
      <c r="G9" s="32">
        <f t="shared" si="13"/>
        <v>19526023.211625006</v>
      </c>
      <c r="H9" s="32">
        <f t="shared" si="13"/>
        <v>20502324.372206256</v>
      </c>
      <c r="I9" s="32">
        <f t="shared" si="7"/>
        <v>843365.65000000224</v>
      </c>
      <c r="J9" s="32">
        <f t="shared" si="8"/>
        <v>885533.93250000104</v>
      </c>
      <c r="K9" s="32">
        <f t="shared" si="1"/>
        <v>929810.62912500277</v>
      </c>
      <c r="L9" s="32">
        <f t="shared" si="2"/>
        <v>976301.16058124974</v>
      </c>
      <c r="M9" s="32">
        <f t="shared" si="3"/>
        <v>3635011.3722062558</v>
      </c>
      <c r="N9" s="32">
        <f t="shared" si="9"/>
        <v>42089872.372206256</v>
      </c>
    </row>
    <row r="10" spans="1:22" x14ac:dyDescent="0.25">
      <c r="A10" s="35" t="s">
        <v>7</v>
      </c>
      <c r="B10" s="36">
        <v>2224580</v>
      </c>
      <c r="C10" s="36">
        <v>4898244</v>
      </c>
      <c r="D10" s="36">
        <f t="shared" si="4"/>
        <v>7122824</v>
      </c>
      <c r="E10" s="36">
        <f t="shared" si="5"/>
        <v>5143156.2</v>
      </c>
      <c r="F10" s="36">
        <f t="shared" ref="F10:H10" si="14">+E10*1.05</f>
        <v>5400314.0100000007</v>
      </c>
      <c r="G10" s="36">
        <f t="shared" si="14"/>
        <v>5670329.710500001</v>
      </c>
      <c r="H10" s="36">
        <f t="shared" si="14"/>
        <v>5953846.1960250009</v>
      </c>
      <c r="I10" s="36">
        <f t="shared" si="7"/>
        <v>244912.20000000019</v>
      </c>
      <c r="J10" s="36">
        <f t="shared" si="8"/>
        <v>257157.81000000052</v>
      </c>
      <c r="K10" s="36">
        <f t="shared" si="1"/>
        <v>270015.70050000027</v>
      </c>
      <c r="L10" s="36">
        <f t="shared" si="2"/>
        <v>283516.48552499991</v>
      </c>
      <c r="M10" s="36">
        <f t="shared" si="3"/>
        <v>1055602.1960250009</v>
      </c>
      <c r="N10" s="36">
        <f t="shared" si="9"/>
        <v>8178426.1960250009</v>
      </c>
    </row>
    <row r="11" spans="1:22" x14ac:dyDescent="0.25">
      <c r="A11" s="31" t="s">
        <v>8</v>
      </c>
      <c r="B11" s="32">
        <v>4111954</v>
      </c>
      <c r="C11" s="32">
        <v>11313842</v>
      </c>
      <c r="D11" s="32">
        <f t="shared" si="4"/>
        <v>15425796</v>
      </c>
      <c r="E11" s="32">
        <f t="shared" si="5"/>
        <v>11879534.1</v>
      </c>
      <c r="F11" s="32">
        <f t="shared" ref="F11:H11" si="15">+E11*1.05</f>
        <v>12473510.805</v>
      </c>
      <c r="G11" s="32">
        <f t="shared" si="15"/>
        <v>13097186.345249999</v>
      </c>
      <c r="H11" s="32">
        <f t="shared" si="15"/>
        <v>13752045.6625125</v>
      </c>
      <c r="I11" s="32">
        <f t="shared" si="7"/>
        <v>565692.09999999963</v>
      </c>
      <c r="J11" s="32">
        <f t="shared" si="8"/>
        <v>593976.70500000007</v>
      </c>
      <c r="K11" s="32">
        <f t="shared" si="1"/>
        <v>623675.54024999961</v>
      </c>
      <c r="L11" s="32">
        <f t="shared" si="2"/>
        <v>654859.31726250052</v>
      </c>
      <c r="M11" s="32">
        <f t="shared" si="3"/>
        <v>2438203.6625124998</v>
      </c>
      <c r="N11" s="32">
        <f t="shared" si="9"/>
        <v>17863999.6625125</v>
      </c>
    </row>
    <row r="12" spans="1:22" x14ac:dyDescent="0.25">
      <c r="A12" s="35" t="s">
        <v>9</v>
      </c>
      <c r="B12" s="36">
        <v>1524961</v>
      </c>
      <c r="C12" s="36">
        <v>4206665</v>
      </c>
      <c r="D12" s="36">
        <f t="shared" si="4"/>
        <v>5731626</v>
      </c>
      <c r="E12" s="36">
        <f t="shared" si="5"/>
        <v>4416998.25</v>
      </c>
      <c r="F12" s="36">
        <f t="shared" ref="F12:H12" si="16">+E12*1.05</f>
        <v>4637848.1625000006</v>
      </c>
      <c r="G12" s="36">
        <f t="shared" si="16"/>
        <v>4869740.5706250006</v>
      </c>
      <c r="H12" s="36">
        <f t="shared" si="16"/>
        <v>5113227.5991562512</v>
      </c>
      <c r="I12" s="36">
        <f t="shared" si="7"/>
        <v>210333.25</v>
      </c>
      <c r="J12" s="36">
        <f t="shared" si="8"/>
        <v>220849.91250000056</v>
      </c>
      <c r="K12" s="36">
        <f t="shared" si="1"/>
        <v>231892.40812500007</v>
      </c>
      <c r="L12" s="36">
        <f t="shared" si="2"/>
        <v>243487.02853125054</v>
      </c>
      <c r="M12" s="36">
        <f t="shared" si="3"/>
        <v>906562.59915625118</v>
      </c>
      <c r="N12" s="36">
        <f t="shared" si="9"/>
        <v>6638188.5991562512</v>
      </c>
    </row>
    <row r="13" spans="1:22" x14ac:dyDescent="0.25">
      <c r="A13" s="31" t="s">
        <v>10</v>
      </c>
      <c r="B13" s="32">
        <v>3552840</v>
      </c>
      <c r="C13" s="32">
        <v>4418513</v>
      </c>
      <c r="D13" s="32">
        <f t="shared" si="4"/>
        <v>7971353</v>
      </c>
      <c r="E13" s="32">
        <f t="shared" si="5"/>
        <v>4639438.6500000004</v>
      </c>
      <c r="F13" s="32">
        <f t="shared" ref="F13:H13" si="17">+E13*1.05</f>
        <v>4871410.5825000005</v>
      </c>
      <c r="G13" s="32">
        <f t="shared" si="17"/>
        <v>5114981.1116250008</v>
      </c>
      <c r="H13" s="32">
        <f t="shared" si="17"/>
        <v>5370730.1672062511</v>
      </c>
      <c r="I13" s="32">
        <f t="shared" si="7"/>
        <v>220925.65000000037</v>
      </c>
      <c r="J13" s="32">
        <f t="shared" si="8"/>
        <v>231971.93250000011</v>
      </c>
      <c r="K13" s="32">
        <f t="shared" si="1"/>
        <v>243570.52912500035</v>
      </c>
      <c r="L13" s="32">
        <f t="shared" si="2"/>
        <v>255749.05558125023</v>
      </c>
      <c r="M13" s="32">
        <f t="shared" si="3"/>
        <v>952217.16720625106</v>
      </c>
      <c r="N13" s="32">
        <f t="shared" si="9"/>
        <v>8923570.1672062501</v>
      </c>
    </row>
    <row r="14" spans="1:22" x14ac:dyDescent="0.25">
      <c r="A14" s="35" t="s">
        <v>12</v>
      </c>
      <c r="B14" s="36">
        <v>9737348</v>
      </c>
      <c r="C14" s="36">
        <v>7262661</v>
      </c>
      <c r="D14" s="36">
        <f t="shared" si="4"/>
        <v>17000009</v>
      </c>
      <c r="E14" s="36">
        <f t="shared" si="5"/>
        <v>7625794.0500000007</v>
      </c>
      <c r="F14" s="36">
        <f t="shared" ref="F14:H14" si="18">+E14*1.05</f>
        <v>8007083.7525000013</v>
      </c>
      <c r="G14" s="36">
        <f t="shared" si="18"/>
        <v>8407437.9401250016</v>
      </c>
      <c r="H14" s="36">
        <f t="shared" si="18"/>
        <v>8827809.8371312525</v>
      </c>
      <c r="I14" s="36">
        <f t="shared" si="7"/>
        <v>363133.05000000075</v>
      </c>
      <c r="J14" s="36">
        <f t="shared" si="8"/>
        <v>381289.7025000006</v>
      </c>
      <c r="K14" s="36">
        <f t="shared" si="1"/>
        <v>400354.18762500025</v>
      </c>
      <c r="L14" s="36">
        <f t="shared" si="2"/>
        <v>420371.89700625092</v>
      </c>
      <c r="M14" s="36">
        <f t="shared" si="3"/>
        <v>1565148.8371312525</v>
      </c>
      <c r="N14" s="36">
        <f t="shared" si="9"/>
        <v>18565157.837131254</v>
      </c>
    </row>
    <row r="15" spans="1:22" x14ac:dyDescent="0.25">
      <c r="A15" s="31" t="s">
        <v>13</v>
      </c>
      <c r="B15" s="32">
        <v>66446762</v>
      </c>
      <c r="C15" s="32">
        <v>27500310</v>
      </c>
      <c r="D15" s="32">
        <f t="shared" si="4"/>
        <v>93947072</v>
      </c>
      <c r="E15" s="32">
        <f t="shared" si="5"/>
        <v>28875325.5</v>
      </c>
      <c r="F15" s="32">
        <f t="shared" ref="F15:H15" si="19">+E15*1.05</f>
        <v>30319091.775000002</v>
      </c>
      <c r="G15" s="32">
        <f t="shared" si="19"/>
        <v>31835046.363750003</v>
      </c>
      <c r="H15" s="32">
        <f t="shared" si="19"/>
        <v>33426798.681937505</v>
      </c>
      <c r="I15" s="32">
        <f t="shared" si="7"/>
        <v>1375015.5</v>
      </c>
      <c r="J15" s="32">
        <f t="shared" si="8"/>
        <v>1443766.2750000022</v>
      </c>
      <c r="K15" s="32">
        <f t="shared" si="1"/>
        <v>1515954.588750001</v>
      </c>
      <c r="L15" s="32">
        <f t="shared" si="2"/>
        <v>1591752.3181875013</v>
      </c>
      <c r="M15" s="32">
        <f t="shared" si="3"/>
        <v>5926488.6819375046</v>
      </c>
      <c r="N15" s="32">
        <f t="shared" si="9"/>
        <v>99873560.681937501</v>
      </c>
    </row>
    <row r="16" spans="1:22" x14ac:dyDescent="0.25">
      <c r="A16" s="35" t="s">
        <v>14</v>
      </c>
      <c r="B16" s="36">
        <v>6546915</v>
      </c>
      <c r="C16" s="36">
        <v>5013986</v>
      </c>
      <c r="D16" s="36">
        <f t="shared" si="4"/>
        <v>11560901</v>
      </c>
      <c r="E16" s="36">
        <f t="shared" si="5"/>
        <v>5264685.3</v>
      </c>
      <c r="F16" s="36">
        <f t="shared" ref="F16:H16" si="20">+E16*1.05</f>
        <v>5527919.5650000004</v>
      </c>
      <c r="G16" s="36">
        <f t="shared" si="20"/>
        <v>5804315.543250001</v>
      </c>
      <c r="H16" s="36">
        <f t="shared" si="20"/>
        <v>6094531.3204125017</v>
      </c>
      <c r="I16" s="36">
        <f t="shared" si="7"/>
        <v>250699.29999999981</v>
      </c>
      <c r="J16" s="36">
        <f t="shared" si="8"/>
        <v>263234.2650000006</v>
      </c>
      <c r="K16" s="36">
        <f t="shared" si="1"/>
        <v>276395.97825000063</v>
      </c>
      <c r="L16" s="36">
        <f t="shared" si="2"/>
        <v>290215.77716250066</v>
      </c>
      <c r="M16" s="36">
        <f t="shared" si="3"/>
        <v>1080545.3204125017</v>
      </c>
      <c r="N16" s="36">
        <f t="shared" si="9"/>
        <v>12641446.320412502</v>
      </c>
      <c r="V16" s="73"/>
    </row>
    <row r="17" spans="1:16" x14ac:dyDescent="0.25">
      <c r="A17" s="31" t="s">
        <v>15</v>
      </c>
      <c r="B17" s="32">
        <v>3062647</v>
      </c>
      <c r="C17" s="32">
        <v>7053508</v>
      </c>
      <c r="D17" s="32">
        <f t="shared" si="4"/>
        <v>10116155</v>
      </c>
      <c r="E17" s="32">
        <f t="shared" si="5"/>
        <v>7406183.4000000004</v>
      </c>
      <c r="F17" s="32">
        <f t="shared" ref="F17:H17" si="21">+E17*1.05</f>
        <v>7776492.5700000003</v>
      </c>
      <c r="G17" s="32">
        <f t="shared" si="21"/>
        <v>8165317.1985000009</v>
      </c>
      <c r="H17" s="32">
        <f t="shared" si="21"/>
        <v>8573583.0584250018</v>
      </c>
      <c r="I17" s="32">
        <f t="shared" si="7"/>
        <v>352675.40000000037</v>
      </c>
      <c r="J17" s="32">
        <f t="shared" si="8"/>
        <v>370309.16999999993</v>
      </c>
      <c r="K17" s="32">
        <f t="shared" si="1"/>
        <v>388824.62850000057</v>
      </c>
      <c r="L17" s="32">
        <f t="shared" si="2"/>
        <v>408265.85992500093</v>
      </c>
      <c r="M17" s="32">
        <f t="shared" si="3"/>
        <v>1520075.0584250018</v>
      </c>
      <c r="N17" s="32">
        <f t="shared" si="9"/>
        <v>11636230.058425002</v>
      </c>
    </row>
    <row r="18" spans="1:16" x14ac:dyDescent="0.25">
      <c r="A18" s="35" t="s">
        <v>16</v>
      </c>
      <c r="B18" s="36">
        <v>4237823</v>
      </c>
      <c r="C18" s="36">
        <v>10186298</v>
      </c>
      <c r="D18" s="36">
        <f t="shared" si="4"/>
        <v>14424121</v>
      </c>
      <c r="E18" s="36">
        <f t="shared" si="5"/>
        <v>10695612.9</v>
      </c>
      <c r="F18" s="36">
        <f t="shared" ref="F18:H18" si="22">+E18*1.05</f>
        <v>11230393.545000002</v>
      </c>
      <c r="G18" s="36">
        <f t="shared" si="22"/>
        <v>11791913.222250002</v>
      </c>
      <c r="H18" s="36">
        <f t="shared" si="22"/>
        <v>12381508.883362502</v>
      </c>
      <c r="I18" s="36">
        <f t="shared" si="7"/>
        <v>509314.90000000037</v>
      </c>
      <c r="J18" s="36">
        <f t="shared" si="8"/>
        <v>534780.64500000142</v>
      </c>
      <c r="K18" s="36">
        <f t="shared" si="1"/>
        <v>561519.67724999972</v>
      </c>
      <c r="L18" s="36">
        <f t="shared" si="2"/>
        <v>589595.66111250035</v>
      </c>
      <c r="M18" s="36">
        <f t="shared" si="3"/>
        <v>2195210.8833625019</v>
      </c>
      <c r="N18" s="36">
        <f t="shared" si="9"/>
        <v>16619331.883362502</v>
      </c>
    </row>
    <row r="19" spans="1:16" x14ac:dyDescent="0.25">
      <c r="A19" s="39" t="s">
        <v>11</v>
      </c>
      <c r="B19" s="40">
        <v>4614777.335244514</v>
      </c>
      <c r="C19" s="40">
        <v>2410674</v>
      </c>
      <c r="D19" s="40">
        <f t="shared" si="4"/>
        <v>7025451.335244514</v>
      </c>
      <c r="E19" s="40">
        <f t="shared" si="5"/>
        <v>2531207.7000000002</v>
      </c>
      <c r="F19" s="40">
        <f t="shared" ref="F19:H19" si="23">+E19*1.05</f>
        <v>2657768.0850000004</v>
      </c>
      <c r="G19" s="40">
        <f t="shared" si="23"/>
        <v>2790656.4892500006</v>
      </c>
      <c r="H19" s="40">
        <f t="shared" si="23"/>
        <v>2930189.3137125005</v>
      </c>
      <c r="I19" s="40">
        <f t="shared" si="7"/>
        <v>120533.70000000019</v>
      </c>
      <c r="J19" s="40">
        <f t="shared" si="8"/>
        <v>126560.38500000024</v>
      </c>
      <c r="K19" s="40">
        <f t="shared" si="1"/>
        <v>132888.40425000014</v>
      </c>
      <c r="L19" s="40">
        <f t="shared" si="2"/>
        <v>139532.82446249994</v>
      </c>
      <c r="M19" s="40">
        <f t="shared" si="3"/>
        <v>519515.3137125005</v>
      </c>
      <c r="N19" s="40">
        <f t="shared" si="9"/>
        <v>7544966.6489570141</v>
      </c>
    </row>
    <row r="20" spans="1:16" x14ac:dyDescent="0.25">
      <c r="A20" s="37" t="s">
        <v>6</v>
      </c>
      <c r="B20" s="38">
        <v>5295369.8233483601</v>
      </c>
      <c r="C20" s="38">
        <v>1479151</v>
      </c>
      <c r="D20" s="38">
        <f t="shared" si="4"/>
        <v>6774520.8233483601</v>
      </c>
      <c r="E20" s="38">
        <f t="shared" si="5"/>
        <v>1553108.55</v>
      </c>
      <c r="F20" s="38">
        <f t="shared" ref="F20:H20" si="24">+E20*1.05</f>
        <v>1630763.9775</v>
      </c>
      <c r="G20" s="38">
        <f t="shared" si="24"/>
        <v>1712302.176375</v>
      </c>
      <c r="H20" s="38">
        <f t="shared" si="24"/>
        <v>1797917.2851937502</v>
      </c>
      <c r="I20" s="38">
        <f t="shared" si="7"/>
        <v>73957.550000000047</v>
      </c>
      <c r="J20" s="38">
        <f t="shared" si="8"/>
        <v>77655.427499999991</v>
      </c>
      <c r="K20" s="38">
        <f t="shared" si="1"/>
        <v>81538.198875000002</v>
      </c>
      <c r="L20" s="38">
        <f t="shared" si="2"/>
        <v>85615.10881875013</v>
      </c>
      <c r="M20" s="38">
        <f t="shared" si="3"/>
        <v>318766.28519375017</v>
      </c>
      <c r="N20" s="38">
        <f t="shared" si="9"/>
        <v>7093287.1085421108</v>
      </c>
    </row>
    <row r="21" spans="1:16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s="30" customFormat="1" ht="36.75" customHeight="1" x14ac:dyDescent="0.25">
      <c r="A22" s="91" t="s">
        <v>42</v>
      </c>
      <c r="B22" s="89" t="s">
        <v>38</v>
      </c>
      <c r="C22" s="89" t="s">
        <v>36</v>
      </c>
      <c r="D22" s="89" t="s">
        <v>39</v>
      </c>
      <c r="E22" s="22"/>
      <c r="F22" s="22"/>
      <c r="G22" s="22"/>
      <c r="H22" s="22"/>
      <c r="I22" s="90" t="s">
        <v>40</v>
      </c>
      <c r="J22" s="90"/>
      <c r="K22" s="90"/>
      <c r="L22" s="90"/>
      <c r="M22" s="22"/>
      <c r="N22" s="89" t="s">
        <v>25</v>
      </c>
      <c r="O22" s="86" t="s">
        <v>44</v>
      </c>
    </row>
    <row r="23" spans="1:16" s="30" customFormat="1" ht="15" customHeight="1" x14ac:dyDescent="0.25">
      <c r="A23" s="91"/>
      <c r="B23" s="89"/>
      <c r="C23" s="89"/>
      <c r="D23" s="89"/>
      <c r="E23" s="22"/>
      <c r="F23" s="24"/>
      <c r="G23" s="24"/>
      <c r="H23" s="24"/>
      <c r="I23" s="24" t="s">
        <v>17</v>
      </c>
      <c r="J23" s="24" t="s">
        <v>18</v>
      </c>
      <c r="K23" s="24" t="s">
        <v>19</v>
      </c>
      <c r="L23" s="24" t="s">
        <v>20</v>
      </c>
      <c r="M23" s="24"/>
      <c r="N23" s="89"/>
      <c r="O23" s="86"/>
    </row>
    <row r="24" spans="1:16" ht="18.75" customHeight="1" x14ac:dyDescent="0.25">
      <c r="A24" s="33" t="s">
        <v>0</v>
      </c>
      <c r="B24" s="34">
        <f>+D4-C24</f>
        <v>1154074</v>
      </c>
      <c r="C24" s="34">
        <v>10573322</v>
      </c>
      <c r="D24" s="34">
        <f>+B24+C24</f>
        <v>11727396</v>
      </c>
      <c r="E24" s="34">
        <f>+C24*1.05</f>
        <v>11101988.1</v>
      </c>
      <c r="F24" s="34">
        <f>+E24*1.05</f>
        <v>11657087.505000001</v>
      </c>
      <c r="G24" s="34">
        <f t="shared" ref="G24:H24" si="25">+F24*1.05</f>
        <v>12239941.880250001</v>
      </c>
      <c r="H24" s="34">
        <f t="shared" si="25"/>
        <v>12851938.974262502</v>
      </c>
      <c r="I24" s="34">
        <f>+E24-C24</f>
        <v>528666.09999999963</v>
      </c>
      <c r="J24" s="34">
        <f>+F24-E24</f>
        <v>555099.40500000119</v>
      </c>
      <c r="K24" s="34">
        <f t="shared" ref="K24:K40" si="26">+G24-F24</f>
        <v>582854.37525000051</v>
      </c>
      <c r="L24" s="34">
        <f t="shared" ref="L24:L40" si="27">+H24-G24</f>
        <v>611997.09401250072</v>
      </c>
      <c r="M24" s="34">
        <f t="shared" ref="M24:M40" si="28">SUM(I24:L24)</f>
        <v>2278616.974262502</v>
      </c>
      <c r="N24" s="34">
        <f>+B24+C24+M24</f>
        <v>14006012.974262502</v>
      </c>
      <c r="O24" s="34">
        <f>+N24-N4</f>
        <v>30296.515143748373</v>
      </c>
    </row>
    <row r="25" spans="1:16" x14ac:dyDescent="0.25">
      <c r="A25" s="31" t="s">
        <v>1</v>
      </c>
      <c r="B25" s="32">
        <f t="shared" ref="B25:B40" si="29">+D5-C25</f>
        <v>-781412</v>
      </c>
      <c r="C25" s="32">
        <v>187720097</v>
      </c>
      <c r="D25" s="32">
        <f t="shared" ref="D25:D40" si="30">+B25+C25</f>
        <v>186938685</v>
      </c>
      <c r="E25" s="32">
        <f t="shared" ref="E25:E40" si="31">+C25*1.05</f>
        <v>197106101.84999999</v>
      </c>
      <c r="F25" s="32">
        <f t="shared" ref="F25:H25" si="32">+E25*1.05</f>
        <v>206961406.9425</v>
      </c>
      <c r="G25" s="32">
        <f t="shared" si="32"/>
        <v>217309477.28962502</v>
      </c>
      <c r="H25" s="32">
        <f t="shared" si="32"/>
        <v>228174951.15410629</v>
      </c>
      <c r="I25" s="32">
        <f t="shared" ref="I25:I40" si="33">+E25-C25</f>
        <v>9386004.849999994</v>
      </c>
      <c r="J25" s="32">
        <f t="shared" ref="J25:J40" si="34">+F25-E25</f>
        <v>9855305.0925000012</v>
      </c>
      <c r="K25" s="32">
        <f t="shared" si="26"/>
        <v>10348070.347125024</v>
      </c>
      <c r="L25" s="32">
        <f t="shared" si="27"/>
        <v>10865473.86448127</v>
      </c>
      <c r="M25" s="32">
        <f t="shared" si="28"/>
        <v>40454854.154106289</v>
      </c>
      <c r="N25" s="32">
        <f t="shared" ref="N25:N40" si="35">+B25+C25+M25</f>
        <v>227393539.15410629</v>
      </c>
      <c r="O25" s="32">
        <f t="shared" ref="O25:O40" si="36">+N25-N5</f>
        <v>382557.21272498369</v>
      </c>
      <c r="P25" s="28"/>
    </row>
    <row r="26" spans="1:16" x14ac:dyDescent="0.25">
      <c r="A26" s="35" t="s">
        <v>2</v>
      </c>
      <c r="B26" s="36">
        <f t="shared" si="29"/>
        <v>6635730</v>
      </c>
      <c r="C26" s="36">
        <v>25032909</v>
      </c>
      <c r="D26" s="36">
        <f t="shared" si="30"/>
        <v>31668639</v>
      </c>
      <c r="E26" s="36">
        <f t="shared" si="31"/>
        <v>26284554.449999999</v>
      </c>
      <c r="F26" s="36">
        <f t="shared" ref="F26:H26" si="37">+E26*1.05</f>
        <v>27598782.172499999</v>
      </c>
      <c r="G26" s="36">
        <f t="shared" si="37"/>
        <v>28978721.281125002</v>
      </c>
      <c r="H26" s="36">
        <f t="shared" si="37"/>
        <v>30427657.345181253</v>
      </c>
      <c r="I26" s="36">
        <f t="shared" si="33"/>
        <v>1251645.4499999993</v>
      </c>
      <c r="J26" s="36">
        <f t="shared" si="34"/>
        <v>1314227.7225000001</v>
      </c>
      <c r="K26" s="36">
        <f t="shared" si="26"/>
        <v>1379939.1086250022</v>
      </c>
      <c r="L26" s="36">
        <f t="shared" si="27"/>
        <v>1448936.0640562512</v>
      </c>
      <c r="M26" s="36">
        <f t="shared" si="28"/>
        <v>5394748.3451812528</v>
      </c>
      <c r="N26" s="36">
        <f t="shared" si="35"/>
        <v>37063387.345181257</v>
      </c>
      <c r="O26" s="36">
        <f t="shared" si="36"/>
        <v>-501396.84125000238</v>
      </c>
    </row>
    <row r="27" spans="1:16" x14ac:dyDescent="0.25">
      <c r="A27" s="31" t="s">
        <v>3</v>
      </c>
      <c r="B27" s="32">
        <f t="shared" si="29"/>
        <v>5728540</v>
      </c>
      <c r="C27" s="32">
        <v>8716476</v>
      </c>
      <c r="D27" s="32">
        <f t="shared" si="30"/>
        <v>14445016</v>
      </c>
      <c r="E27" s="32">
        <f t="shared" si="31"/>
        <v>9152299.8000000007</v>
      </c>
      <c r="F27" s="32">
        <f t="shared" ref="F27:H27" si="38">+E27*1.05</f>
        <v>9609914.790000001</v>
      </c>
      <c r="G27" s="32">
        <f t="shared" si="38"/>
        <v>10090410.529500002</v>
      </c>
      <c r="H27" s="32">
        <f t="shared" si="38"/>
        <v>10594931.055975003</v>
      </c>
      <c r="I27" s="32">
        <f t="shared" si="33"/>
        <v>435823.80000000075</v>
      </c>
      <c r="J27" s="32">
        <f t="shared" si="34"/>
        <v>457614.99000000022</v>
      </c>
      <c r="K27" s="32">
        <f t="shared" si="26"/>
        <v>480495.73950000107</v>
      </c>
      <c r="L27" s="32">
        <f t="shared" si="27"/>
        <v>504520.52647500113</v>
      </c>
      <c r="M27" s="32">
        <f t="shared" si="28"/>
        <v>1878455.0559750032</v>
      </c>
      <c r="N27" s="32">
        <f t="shared" si="35"/>
        <v>16323471.055975003</v>
      </c>
      <c r="O27" s="32">
        <f t="shared" si="36"/>
        <v>-58627.397781249136</v>
      </c>
    </row>
    <row r="28" spans="1:16" x14ac:dyDescent="0.25">
      <c r="A28" s="35" t="s">
        <v>4</v>
      </c>
      <c r="B28" s="36">
        <f t="shared" si="29"/>
        <v>29939127</v>
      </c>
      <c r="C28" s="36">
        <v>37985261</v>
      </c>
      <c r="D28" s="36">
        <f t="shared" si="30"/>
        <v>67924388</v>
      </c>
      <c r="E28" s="36">
        <f t="shared" si="31"/>
        <v>39884524.050000004</v>
      </c>
      <c r="F28" s="36">
        <f t="shared" ref="F28:H28" si="39">+E28*1.05</f>
        <v>41878750.252500005</v>
      </c>
      <c r="G28" s="36">
        <f t="shared" si="39"/>
        <v>43972687.765125006</v>
      </c>
      <c r="H28" s="36">
        <f t="shared" si="39"/>
        <v>46171322.153381258</v>
      </c>
      <c r="I28" s="36">
        <f t="shared" si="33"/>
        <v>1899263.0500000045</v>
      </c>
      <c r="J28" s="36">
        <f t="shared" si="34"/>
        <v>1994226.2025000006</v>
      </c>
      <c r="K28" s="36">
        <f t="shared" si="26"/>
        <v>2093937.5126250014</v>
      </c>
      <c r="L28" s="36">
        <f t="shared" si="27"/>
        <v>2198634.3882562518</v>
      </c>
      <c r="M28" s="36">
        <f t="shared" si="28"/>
        <v>8186061.1533812582</v>
      </c>
      <c r="N28" s="36">
        <f t="shared" si="35"/>
        <v>76110449.153381258</v>
      </c>
      <c r="O28" s="36">
        <f t="shared" si="36"/>
        <v>-169878.18921875954</v>
      </c>
    </row>
    <row r="29" spans="1:16" x14ac:dyDescent="0.25">
      <c r="A29" s="31" t="s">
        <v>5</v>
      </c>
      <c r="B29" s="32">
        <f t="shared" si="29"/>
        <v>20160238</v>
      </c>
      <c r="C29" s="32">
        <v>18294623</v>
      </c>
      <c r="D29" s="32">
        <f t="shared" si="30"/>
        <v>38454861</v>
      </c>
      <c r="E29" s="32">
        <f t="shared" si="31"/>
        <v>19209354.150000002</v>
      </c>
      <c r="F29" s="32">
        <f t="shared" ref="F29:H29" si="40">+E29*1.05</f>
        <v>20169821.857500002</v>
      </c>
      <c r="G29" s="32">
        <f t="shared" si="40"/>
        <v>21178312.950375002</v>
      </c>
      <c r="H29" s="32">
        <f t="shared" si="40"/>
        <v>22237228.597893752</v>
      </c>
      <c r="I29" s="32">
        <f t="shared" si="33"/>
        <v>914731.15000000224</v>
      </c>
      <c r="J29" s="32">
        <f t="shared" si="34"/>
        <v>960467.70749999955</v>
      </c>
      <c r="K29" s="32">
        <f t="shared" si="26"/>
        <v>1008491.0928750001</v>
      </c>
      <c r="L29" s="32">
        <f t="shared" si="27"/>
        <v>1058915.6475187503</v>
      </c>
      <c r="M29" s="32">
        <f t="shared" si="28"/>
        <v>3942605.5978937522</v>
      </c>
      <c r="N29" s="32">
        <f t="shared" si="35"/>
        <v>42397466.597893752</v>
      </c>
      <c r="O29" s="32">
        <f t="shared" si="36"/>
        <v>307594.22568749636</v>
      </c>
    </row>
    <row r="30" spans="1:16" x14ac:dyDescent="0.25">
      <c r="A30" s="35" t="s">
        <v>7</v>
      </c>
      <c r="B30" s="36">
        <f t="shared" si="29"/>
        <v>2000591</v>
      </c>
      <c r="C30" s="36">
        <v>5122233</v>
      </c>
      <c r="D30" s="36">
        <f t="shared" si="30"/>
        <v>7122824</v>
      </c>
      <c r="E30" s="36">
        <f t="shared" si="31"/>
        <v>5378344.6500000004</v>
      </c>
      <c r="F30" s="36">
        <f t="shared" ref="F30:H30" si="41">+E30*1.05</f>
        <v>5647261.8825000003</v>
      </c>
      <c r="G30" s="36">
        <f t="shared" si="41"/>
        <v>5929624.9766250001</v>
      </c>
      <c r="H30" s="36">
        <f t="shared" si="41"/>
        <v>6226106.2254562508</v>
      </c>
      <c r="I30" s="36">
        <f t="shared" si="33"/>
        <v>256111.65000000037</v>
      </c>
      <c r="J30" s="36">
        <f t="shared" si="34"/>
        <v>268917.23249999993</v>
      </c>
      <c r="K30" s="36">
        <f t="shared" si="26"/>
        <v>282363.09412499983</v>
      </c>
      <c r="L30" s="36">
        <f t="shared" si="27"/>
        <v>296481.2488312507</v>
      </c>
      <c r="M30" s="36">
        <f t="shared" si="28"/>
        <v>1103873.2254562508</v>
      </c>
      <c r="N30" s="36">
        <f t="shared" si="35"/>
        <v>8226697.2254562508</v>
      </c>
      <c r="O30" s="36">
        <f t="shared" si="36"/>
        <v>48271.029431249946</v>
      </c>
    </row>
    <row r="31" spans="1:16" x14ac:dyDescent="0.25">
      <c r="A31" s="31" t="s">
        <v>8</v>
      </c>
      <c r="B31" s="32">
        <f t="shared" si="29"/>
        <v>4201159</v>
      </c>
      <c r="C31" s="32">
        <v>11224637</v>
      </c>
      <c r="D31" s="32">
        <f t="shared" si="30"/>
        <v>15425796</v>
      </c>
      <c r="E31" s="32">
        <f t="shared" si="31"/>
        <v>11785868.85</v>
      </c>
      <c r="F31" s="32">
        <f t="shared" ref="F31:H31" si="42">+E31*1.05</f>
        <v>12375162.2925</v>
      </c>
      <c r="G31" s="32">
        <f t="shared" si="42"/>
        <v>12993920.407125002</v>
      </c>
      <c r="H31" s="32">
        <f t="shared" si="42"/>
        <v>13643616.427481253</v>
      </c>
      <c r="I31" s="32">
        <f t="shared" si="33"/>
        <v>561231.84999999963</v>
      </c>
      <c r="J31" s="32">
        <f t="shared" si="34"/>
        <v>589293.44250000082</v>
      </c>
      <c r="K31" s="32">
        <f t="shared" si="26"/>
        <v>618758.11462500133</v>
      </c>
      <c r="L31" s="32">
        <f t="shared" si="27"/>
        <v>649696.02035625093</v>
      </c>
      <c r="M31" s="32">
        <f t="shared" si="28"/>
        <v>2418979.4274812527</v>
      </c>
      <c r="N31" s="32">
        <f t="shared" si="35"/>
        <v>17844775.427481253</v>
      </c>
      <c r="O31" s="32">
        <f t="shared" si="36"/>
        <v>-19224.235031247139</v>
      </c>
    </row>
    <row r="32" spans="1:16" x14ac:dyDescent="0.25">
      <c r="A32" s="35" t="s">
        <v>9</v>
      </c>
      <c r="B32" s="36">
        <f t="shared" si="29"/>
        <v>1506151</v>
      </c>
      <c r="C32" s="36">
        <v>4225475</v>
      </c>
      <c r="D32" s="36">
        <f t="shared" si="30"/>
        <v>5731626</v>
      </c>
      <c r="E32" s="36">
        <f t="shared" si="31"/>
        <v>4436748.75</v>
      </c>
      <c r="F32" s="36">
        <f t="shared" ref="F32:H32" si="43">+E32*1.05</f>
        <v>4658586.1875</v>
      </c>
      <c r="G32" s="36">
        <f t="shared" si="43"/>
        <v>4891515.4968750002</v>
      </c>
      <c r="H32" s="36">
        <f t="shared" si="43"/>
        <v>5136091.2717187507</v>
      </c>
      <c r="I32" s="36">
        <f t="shared" si="33"/>
        <v>211273.75</v>
      </c>
      <c r="J32" s="36">
        <f t="shared" si="34"/>
        <v>221837.4375</v>
      </c>
      <c r="K32" s="36">
        <f t="shared" si="26"/>
        <v>232929.30937500019</v>
      </c>
      <c r="L32" s="36">
        <f t="shared" si="27"/>
        <v>244575.77484375052</v>
      </c>
      <c r="M32" s="36">
        <f t="shared" si="28"/>
        <v>910616.27171875071</v>
      </c>
      <c r="N32" s="36">
        <f t="shared" si="35"/>
        <v>6642242.2717187507</v>
      </c>
      <c r="O32" s="36">
        <f t="shared" si="36"/>
        <v>4053.6725624995306</v>
      </c>
    </row>
    <row r="33" spans="1:15" x14ac:dyDescent="0.25">
      <c r="A33" s="31" t="s">
        <v>10</v>
      </c>
      <c r="B33" s="32">
        <f t="shared" si="29"/>
        <v>3765847</v>
      </c>
      <c r="C33" s="32">
        <v>4205506</v>
      </c>
      <c r="D33" s="32">
        <f t="shared" si="30"/>
        <v>7971353</v>
      </c>
      <c r="E33" s="32">
        <f t="shared" si="31"/>
        <v>4415781.3</v>
      </c>
      <c r="F33" s="32">
        <f t="shared" ref="F33:H33" si="44">+E33*1.05</f>
        <v>4636570.3650000002</v>
      </c>
      <c r="G33" s="32">
        <f t="shared" si="44"/>
        <v>4868398.8832500009</v>
      </c>
      <c r="H33" s="32">
        <f t="shared" si="44"/>
        <v>5111818.827412501</v>
      </c>
      <c r="I33" s="32">
        <f t="shared" si="33"/>
        <v>210275.29999999981</v>
      </c>
      <c r="J33" s="32">
        <f t="shared" si="34"/>
        <v>220789.06500000041</v>
      </c>
      <c r="K33" s="32">
        <f t="shared" si="26"/>
        <v>231828.51825000066</v>
      </c>
      <c r="L33" s="32">
        <f t="shared" si="27"/>
        <v>243419.94416250009</v>
      </c>
      <c r="M33" s="32">
        <f t="shared" si="28"/>
        <v>906312.82741250098</v>
      </c>
      <c r="N33" s="32">
        <f t="shared" si="35"/>
        <v>8877665.827412501</v>
      </c>
      <c r="O33" s="32">
        <f t="shared" si="36"/>
        <v>-45904.339793749154</v>
      </c>
    </row>
    <row r="34" spans="1:15" x14ac:dyDescent="0.25">
      <c r="A34" s="35" t="s">
        <v>12</v>
      </c>
      <c r="B34" s="36">
        <f t="shared" si="29"/>
        <v>9804424</v>
      </c>
      <c r="C34" s="36">
        <v>7195585</v>
      </c>
      <c r="D34" s="36">
        <f t="shared" si="30"/>
        <v>17000009</v>
      </c>
      <c r="E34" s="36">
        <f t="shared" si="31"/>
        <v>7555364.25</v>
      </c>
      <c r="F34" s="36">
        <f t="shared" ref="F34:H34" si="45">+E34*1.05</f>
        <v>7933132.4625000004</v>
      </c>
      <c r="G34" s="36">
        <f t="shared" si="45"/>
        <v>8329789.0856250003</v>
      </c>
      <c r="H34" s="36">
        <f t="shared" si="45"/>
        <v>8746278.5399062503</v>
      </c>
      <c r="I34" s="36">
        <f t="shared" si="33"/>
        <v>359779.25</v>
      </c>
      <c r="J34" s="36">
        <f t="shared" si="34"/>
        <v>377768.21250000037</v>
      </c>
      <c r="K34" s="36">
        <f t="shared" si="26"/>
        <v>396656.62312499993</v>
      </c>
      <c r="L34" s="36">
        <f t="shared" si="27"/>
        <v>416489.45428125001</v>
      </c>
      <c r="M34" s="36">
        <f t="shared" si="28"/>
        <v>1550693.5399062503</v>
      </c>
      <c r="N34" s="36">
        <f t="shared" si="35"/>
        <v>18550702.539906248</v>
      </c>
      <c r="O34" s="36">
        <f t="shared" si="36"/>
        <v>-14455.297225005925</v>
      </c>
    </row>
    <row r="35" spans="1:15" x14ac:dyDescent="0.25">
      <c r="A35" s="31" t="s">
        <v>13</v>
      </c>
      <c r="B35" s="32">
        <f t="shared" si="29"/>
        <v>65933358</v>
      </c>
      <c r="C35" s="32">
        <v>28013714</v>
      </c>
      <c r="D35" s="32">
        <f t="shared" si="30"/>
        <v>93947072</v>
      </c>
      <c r="E35" s="32">
        <f t="shared" si="31"/>
        <v>29414399.700000003</v>
      </c>
      <c r="F35" s="32">
        <f t="shared" ref="F35:H35" si="46">+E35*1.05</f>
        <v>30885119.685000006</v>
      </c>
      <c r="G35" s="32">
        <f t="shared" si="46"/>
        <v>32429375.669250008</v>
      </c>
      <c r="H35" s="32">
        <f t="shared" si="46"/>
        <v>34050844.452712506</v>
      </c>
      <c r="I35" s="32">
        <f t="shared" si="33"/>
        <v>1400685.700000003</v>
      </c>
      <c r="J35" s="32">
        <f t="shared" si="34"/>
        <v>1470719.9850000031</v>
      </c>
      <c r="K35" s="32">
        <f t="shared" si="26"/>
        <v>1544255.9842500016</v>
      </c>
      <c r="L35" s="32">
        <f t="shared" si="27"/>
        <v>1621468.7834624983</v>
      </c>
      <c r="M35" s="32">
        <f t="shared" si="28"/>
        <v>6037130.4527125061</v>
      </c>
      <c r="N35" s="32">
        <f t="shared" si="35"/>
        <v>99984202.452712506</v>
      </c>
      <c r="O35" s="32">
        <f t="shared" si="36"/>
        <v>110641.77077500522</v>
      </c>
    </row>
    <row r="36" spans="1:15" x14ac:dyDescent="0.25">
      <c r="A36" s="35" t="s">
        <v>14</v>
      </c>
      <c r="B36" s="36">
        <f t="shared" si="29"/>
        <v>7088137</v>
      </c>
      <c r="C36" s="36">
        <v>4472764</v>
      </c>
      <c r="D36" s="36">
        <f t="shared" si="30"/>
        <v>11560901</v>
      </c>
      <c r="E36" s="36">
        <f t="shared" si="31"/>
        <v>4696402.2</v>
      </c>
      <c r="F36" s="36">
        <f t="shared" ref="F36:H36" si="47">+E36*1.05</f>
        <v>4931222.3100000005</v>
      </c>
      <c r="G36" s="36">
        <f t="shared" si="47"/>
        <v>5177783.4255000008</v>
      </c>
      <c r="H36" s="36">
        <f t="shared" si="47"/>
        <v>5436672.5967750009</v>
      </c>
      <c r="I36" s="36">
        <f t="shared" si="33"/>
        <v>223638.20000000019</v>
      </c>
      <c r="J36" s="36">
        <f t="shared" si="34"/>
        <v>234820.11000000034</v>
      </c>
      <c r="K36" s="36">
        <f t="shared" si="26"/>
        <v>246561.11550000031</v>
      </c>
      <c r="L36" s="36">
        <f t="shared" si="27"/>
        <v>258889.17127500009</v>
      </c>
      <c r="M36" s="36">
        <f t="shared" si="28"/>
        <v>963908.59677500091</v>
      </c>
      <c r="N36" s="36">
        <f t="shared" si="35"/>
        <v>12524809.596775001</v>
      </c>
      <c r="O36" s="36">
        <f t="shared" si="36"/>
        <v>-116636.72363750078</v>
      </c>
    </row>
    <row r="37" spans="1:15" x14ac:dyDescent="0.25">
      <c r="A37" s="31" t="s">
        <v>15</v>
      </c>
      <c r="B37" s="32">
        <f t="shared" si="29"/>
        <v>3531808</v>
      </c>
      <c r="C37" s="32">
        <v>6584347</v>
      </c>
      <c r="D37" s="32">
        <f t="shared" si="30"/>
        <v>10116155</v>
      </c>
      <c r="E37" s="32">
        <f t="shared" si="31"/>
        <v>6913564.3500000006</v>
      </c>
      <c r="F37" s="32">
        <f t="shared" ref="F37:H37" si="48">+E37*1.05</f>
        <v>7259242.5675000008</v>
      </c>
      <c r="G37" s="32">
        <f t="shared" si="48"/>
        <v>7622204.6958750011</v>
      </c>
      <c r="H37" s="32">
        <f t="shared" si="48"/>
        <v>8003314.9306687517</v>
      </c>
      <c r="I37" s="32">
        <f t="shared" si="33"/>
        <v>329217.35000000056</v>
      </c>
      <c r="J37" s="32">
        <f t="shared" si="34"/>
        <v>345678.21750000026</v>
      </c>
      <c r="K37" s="32">
        <f t="shared" si="26"/>
        <v>362962.12837500032</v>
      </c>
      <c r="L37" s="32">
        <f t="shared" si="27"/>
        <v>381110.23479375057</v>
      </c>
      <c r="M37" s="32">
        <f t="shared" si="28"/>
        <v>1418967.9306687517</v>
      </c>
      <c r="N37" s="32">
        <f t="shared" si="35"/>
        <v>11535122.930668753</v>
      </c>
      <c r="O37" s="32">
        <f t="shared" si="36"/>
        <v>-101107.12775624916</v>
      </c>
    </row>
    <row r="38" spans="1:15" x14ac:dyDescent="0.25">
      <c r="A38" s="35" t="s">
        <v>16</v>
      </c>
      <c r="B38" s="36">
        <f t="shared" si="29"/>
        <v>3989840</v>
      </c>
      <c r="C38" s="36">
        <v>10434281</v>
      </c>
      <c r="D38" s="36">
        <f t="shared" si="30"/>
        <v>14424121</v>
      </c>
      <c r="E38" s="36">
        <f t="shared" si="31"/>
        <v>10955995.050000001</v>
      </c>
      <c r="F38" s="36">
        <f t="shared" ref="F38:H38" si="49">+E38*1.05</f>
        <v>11503794.802500002</v>
      </c>
      <c r="G38" s="36">
        <f t="shared" si="49"/>
        <v>12078984.542625003</v>
      </c>
      <c r="H38" s="36">
        <f t="shared" si="49"/>
        <v>12682933.769756254</v>
      </c>
      <c r="I38" s="36">
        <f t="shared" si="33"/>
        <v>521714.05000000075</v>
      </c>
      <c r="J38" s="36">
        <f t="shared" si="34"/>
        <v>547799.75250000134</v>
      </c>
      <c r="K38" s="36">
        <f t="shared" si="26"/>
        <v>575189.74012500048</v>
      </c>
      <c r="L38" s="36">
        <f t="shared" si="27"/>
        <v>603949.22713125125</v>
      </c>
      <c r="M38" s="36">
        <f t="shared" si="28"/>
        <v>2248652.7697562538</v>
      </c>
      <c r="N38" s="36">
        <f t="shared" si="35"/>
        <v>16672773.769756254</v>
      </c>
      <c r="O38" s="36">
        <f t="shared" si="36"/>
        <v>53441.886393751949</v>
      </c>
    </row>
    <row r="39" spans="1:15" x14ac:dyDescent="0.25">
      <c r="A39" s="39" t="s">
        <v>11</v>
      </c>
      <c r="B39" s="40">
        <f t="shared" si="29"/>
        <v>3945815.335244514</v>
      </c>
      <c r="C39" s="40">
        <v>3079636</v>
      </c>
      <c r="D39" s="40">
        <f t="shared" si="30"/>
        <v>7025451.335244514</v>
      </c>
      <c r="E39" s="40">
        <f t="shared" si="31"/>
        <v>3233617.8000000003</v>
      </c>
      <c r="F39" s="40">
        <f t="shared" ref="F39:H39" si="50">+E39*1.05</f>
        <v>3395298.6900000004</v>
      </c>
      <c r="G39" s="40">
        <f t="shared" si="50"/>
        <v>3565063.6245000004</v>
      </c>
      <c r="H39" s="40">
        <f t="shared" si="50"/>
        <v>3743316.8057250003</v>
      </c>
      <c r="I39" s="40">
        <f t="shared" si="33"/>
        <v>153981.80000000028</v>
      </c>
      <c r="J39" s="40">
        <f t="shared" si="34"/>
        <v>161680.89000000013</v>
      </c>
      <c r="K39" s="40">
        <f t="shared" si="26"/>
        <v>169764.93449999997</v>
      </c>
      <c r="L39" s="40">
        <f t="shared" si="27"/>
        <v>178253.18122499995</v>
      </c>
      <c r="M39" s="40">
        <f t="shared" si="28"/>
        <v>663680.80572500033</v>
      </c>
      <c r="N39" s="40">
        <f t="shared" si="35"/>
        <v>7689132.1409695148</v>
      </c>
      <c r="O39" s="40">
        <f t="shared" si="36"/>
        <v>144165.49201250076</v>
      </c>
    </row>
    <row r="40" spans="1:15" x14ac:dyDescent="0.25">
      <c r="A40" s="37" t="s">
        <v>6</v>
      </c>
      <c r="B40" s="38">
        <f t="shared" si="29"/>
        <v>5544976.8233483601</v>
      </c>
      <c r="C40" s="38">
        <v>1229544</v>
      </c>
      <c r="D40" s="38">
        <f t="shared" si="30"/>
        <v>6774520.8233483601</v>
      </c>
      <c r="E40" s="38">
        <f t="shared" si="31"/>
        <v>1291021.2</v>
      </c>
      <c r="F40" s="38">
        <f t="shared" ref="F40:H40" si="51">+E40*1.05</f>
        <v>1355572.26</v>
      </c>
      <c r="G40" s="38">
        <f t="shared" si="51"/>
        <v>1423350.8730000001</v>
      </c>
      <c r="H40" s="38">
        <f t="shared" si="51"/>
        <v>1494518.4166500003</v>
      </c>
      <c r="I40" s="38">
        <f t="shared" si="33"/>
        <v>61477.199999999953</v>
      </c>
      <c r="J40" s="38">
        <f t="shared" si="34"/>
        <v>64551.060000000056</v>
      </c>
      <c r="K40" s="38">
        <f t="shared" si="26"/>
        <v>67778.613000000129</v>
      </c>
      <c r="L40" s="38">
        <f t="shared" si="27"/>
        <v>71167.543650000123</v>
      </c>
      <c r="M40" s="38">
        <f t="shared" si="28"/>
        <v>264974.41665000026</v>
      </c>
      <c r="N40" s="38">
        <f t="shared" si="35"/>
        <v>7039495.2399983602</v>
      </c>
      <c r="O40" s="38">
        <f t="shared" si="36"/>
        <v>-53791.868543750606</v>
      </c>
    </row>
    <row r="41" spans="1:15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</sheetData>
  <mergeCells count="14">
    <mergeCell ref="O22:O23"/>
    <mergeCell ref="A1:N1"/>
    <mergeCell ref="D2:D3"/>
    <mergeCell ref="C2:C3"/>
    <mergeCell ref="B2:B3"/>
    <mergeCell ref="N22:N23"/>
    <mergeCell ref="D22:D23"/>
    <mergeCell ref="I2:L2"/>
    <mergeCell ref="N2:N3"/>
    <mergeCell ref="C22:C23"/>
    <mergeCell ref="B22:B23"/>
    <mergeCell ref="I22:L22"/>
    <mergeCell ref="A2:A3"/>
    <mergeCell ref="A22:A23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showGridLines="0" tabSelected="1" workbookViewId="0">
      <selection activeCell="AH15" sqref="AH15"/>
    </sheetView>
  </sheetViews>
  <sheetFormatPr defaultRowHeight="15" x14ac:dyDescent="0.25"/>
  <cols>
    <col min="1" max="1" width="28" customWidth="1"/>
    <col min="2" max="2" width="15.140625" customWidth="1"/>
    <col min="3" max="6" width="0" hidden="1" customWidth="1"/>
    <col min="11" max="11" width="0" hidden="1" customWidth="1"/>
    <col min="13" max="13" width="2.5703125" customWidth="1"/>
    <col min="14" max="14" width="14.5703125" customWidth="1"/>
    <col min="15" max="15" width="10" hidden="1" customWidth="1"/>
    <col min="16" max="16" width="9.28515625" hidden="1" customWidth="1"/>
    <col min="17" max="17" width="10.140625" hidden="1" customWidth="1"/>
    <col min="18" max="18" width="9.42578125" hidden="1" customWidth="1"/>
    <col min="19" max="19" width="8.28515625" customWidth="1"/>
    <col min="20" max="20" width="8" customWidth="1"/>
    <col min="21" max="21" width="8.140625" customWidth="1"/>
    <col min="22" max="22" width="8.28515625" customWidth="1"/>
    <col min="23" max="23" width="7.140625" hidden="1" customWidth="1"/>
    <col min="24" max="24" width="12.85546875" customWidth="1"/>
    <col min="25" max="25" width="4.5703125" customWidth="1"/>
    <col min="26" max="26" width="10" hidden="1" customWidth="1"/>
    <col min="27" max="27" width="9.140625" hidden="1" customWidth="1"/>
    <col min="28" max="28" width="8.5703125" customWidth="1"/>
    <col min="29" max="29" width="12.28515625" customWidth="1"/>
    <col min="30" max="30" width="10.85546875" customWidth="1"/>
    <col min="34" max="34" width="14.28515625" bestFit="1" customWidth="1"/>
  </cols>
  <sheetData>
    <row r="1" spans="1:33" ht="18.75" x14ac:dyDescent="0.3">
      <c r="A1" s="76" t="s">
        <v>54</v>
      </c>
    </row>
    <row r="2" spans="1:33" ht="32.25" customHeight="1" x14ac:dyDescent="0.25">
      <c r="A2" s="95" t="s">
        <v>58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  <c r="N2" s="101" t="s">
        <v>59</v>
      </c>
      <c r="O2" s="102"/>
      <c r="P2" s="102"/>
      <c r="Q2" s="102"/>
      <c r="R2" s="102"/>
      <c r="S2" s="102"/>
      <c r="T2" s="102"/>
      <c r="U2" s="102"/>
      <c r="V2" s="102"/>
      <c r="W2" s="102"/>
      <c r="X2" s="103"/>
      <c r="Z2" s="43"/>
      <c r="AB2" s="104" t="s">
        <v>60</v>
      </c>
      <c r="AC2" s="105"/>
      <c r="AD2" s="106"/>
    </row>
    <row r="3" spans="1:33" ht="15" customHeight="1" x14ac:dyDescent="0.25">
      <c r="A3" s="86"/>
      <c r="B3" s="24"/>
      <c r="C3" s="23"/>
      <c r="D3" s="23"/>
      <c r="E3" s="23"/>
      <c r="F3" s="23"/>
      <c r="G3" s="90" t="s">
        <v>46</v>
      </c>
      <c r="H3" s="90"/>
      <c r="I3" s="90"/>
      <c r="J3" s="90"/>
      <c r="K3" s="23"/>
      <c r="L3" s="23"/>
      <c r="N3" s="24"/>
      <c r="O3" s="23"/>
      <c r="P3" s="23"/>
      <c r="Q3" s="23"/>
      <c r="R3" s="23"/>
      <c r="S3" s="90" t="s">
        <v>46</v>
      </c>
      <c r="T3" s="90"/>
      <c r="U3" s="90"/>
      <c r="V3" s="90"/>
      <c r="W3" s="23"/>
      <c r="X3" s="23"/>
      <c r="Z3" s="44"/>
      <c r="AB3" s="92" t="s">
        <v>50</v>
      </c>
      <c r="AC3" s="93"/>
      <c r="AD3" s="94"/>
    </row>
    <row r="4" spans="1:33" ht="33" customHeight="1" x14ac:dyDescent="0.25">
      <c r="A4" s="86"/>
      <c r="B4" s="24" t="s">
        <v>57</v>
      </c>
      <c r="C4" s="23"/>
      <c r="D4" s="24"/>
      <c r="E4" s="24"/>
      <c r="F4" s="24"/>
      <c r="G4" s="24" t="s">
        <v>17</v>
      </c>
      <c r="H4" s="55" t="s">
        <v>18</v>
      </c>
      <c r="I4" s="24" t="s">
        <v>19</v>
      </c>
      <c r="J4" s="24" t="s">
        <v>20</v>
      </c>
      <c r="K4" s="24"/>
      <c r="L4" s="24" t="s">
        <v>45</v>
      </c>
      <c r="N4" s="24" t="s">
        <v>57</v>
      </c>
      <c r="O4" s="23"/>
      <c r="P4" s="24"/>
      <c r="Q4" s="24"/>
      <c r="R4" s="24"/>
      <c r="S4" s="24" t="s">
        <v>17</v>
      </c>
      <c r="T4" s="24" t="s">
        <v>18</v>
      </c>
      <c r="U4" s="24" t="s">
        <v>19</v>
      </c>
      <c r="V4" s="24" t="s">
        <v>20</v>
      </c>
      <c r="W4" s="55"/>
      <c r="X4" s="24" t="s">
        <v>45</v>
      </c>
      <c r="Z4" s="71" t="s">
        <v>21</v>
      </c>
      <c r="AB4" s="70" t="s">
        <v>51</v>
      </c>
      <c r="AC4" s="71" t="s">
        <v>52</v>
      </c>
      <c r="AD4" s="72" t="s">
        <v>53</v>
      </c>
    </row>
    <row r="5" spans="1:33" x14ac:dyDescent="0.25">
      <c r="A5" s="33" t="s">
        <v>0</v>
      </c>
      <c r="B5" s="34">
        <v>5434393.4397756299</v>
      </c>
      <c r="C5" s="52">
        <f>+B5*1.02</f>
        <v>5543081.3085711421</v>
      </c>
      <c r="D5" s="36">
        <f>+C5*1.02</f>
        <v>5653942.9347425653</v>
      </c>
      <c r="E5" s="36">
        <f>+D5*1.02</f>
        <v>5767021.7934374167</v>
      </c>
      <c r="F5" s="36">
        <f>+E5*1.02</f>
        <v>5882362.2293061651</v>
      </c>
      <c r="G5" s="36">
        <f>+C5-B5</f>
        <v>108687.86879551224</v>
      </c>
      <c r="H5" s="50">
        <f>+D5-C5</f>
        <v>110861.62617142312</v>
      </c>
      <c r="I5" s="34">
        <f>+E5-D5</f>
        <v>113078.8586948514</v>
      </c>
      <c r="J5" s="34">
        <f>+F5-E5</f>
        <v>115340.43586874846</v>
      </c>
      <c r="K5" s="47">
        <f>SUM(G5:J5)</f>
        <v>447968.78953053523</v>
      </c>
      <c r="L5" s="52">
        <f t="shared" ref="L5:L21" si="0">B5+SUM(G5:J5)</f>
        <v>5882362.2293061651</v>
      </c>
      <c r="N5" s="36">
        <v>4998345.198349962</v>
      </c>
      <c r="O5" s="36">
        <f>N5*1.02</f>
        <v>5098312.1023169616</v>
      </c>
      <c r="P5" s="36">
        <f>O5*1.02</f>
        <v>5200278.3443633011</v>
      </c>
      <c r="Q5" s="36">
        <f>P5*1.02</f>
        <v>5304283.9112505671</v>
      </c>
      <c r="R5" s="36">
        <f>Q5*1.02</f>
        <v>5410369.5894755786</v>
      </c>
      <c r="S5" s="36">
        <f>O5-N5</f>
        <v>99966.903966999613</v>
      </c>
      <c r="T5" s="36">
        <f>P5-O5</f>
        <v>101966.24204633944</v>
      </c>
      <c r="U5" s="36">
        <f>Q5-P5</f>
        <v>104005.566887266</v>
      </c>
      <c r="V5" s="36">
        <f>R5-Q5</f>
        <v>106085.67822501156</v>
      </c>
      <c r="W5" s="53">
        <f>SUM(S5:V5)</f>
        <v>412024.39112561662</v>
      </c>
      <c r="X5" s="52">
        <f t="shared" ref="X5:X21" si="1">N5+SUM(S5:V5)</f>
        <v>5410369.5894755786</v>
      </c>
      <c r="Z5" s="36">
        <f>+AC5+B5+N5</f>
        <v>11727395.638125591</v>
      </c>
      <c r="AB5" s="36">
        <f>L5+X5</f>
        <v>11292731.818781745</v>
      </c>
      <c r="AC5" s="36">
        <v>1294657</v>
      </c>
      <c r="AD5" s="52">
        <f>AB5+AC5</f>
        <v>12587388.818781745</v>
      </c>
    </row>
    <row r="6" spans="1:33" s="46" customFormat="1" x14ac:dyDescent="0.25">
      <c r="A6" s="31" t="s">
        <v>1</v>
      </c>
      <c r="B6" s="45">
        <v>176113689.13839769</v>
      </c>
      <c r="C6" s="51">
        <f t="shared" ref="C6:C21" si="2">+B6*1.02</f>
        <v>179635962.92116565</v>
      </c>
      <c r="D6" s="45">
        <f t="shared" ref="D6:F6" si="3">+C6*1.02</f>
        <v>183228682.17958897</v>
      </c>
      <c r="E6" s="45">
        <f t="shared" si="3"/>
        <v>186893255.82318076</v>
      </c>
      <c r="F6" s="45">
        <f t="shared" si="3"/>
        <v>190631120.9396444</v>
      </c>
      <c r="G6" s="45">
        <f t="shared" ref="G6:G21" si="4">+C6-B6</f>
        <v>3522273.7827679515</v>
      </c>
      <c r="H6" s="51">
        <f t="shared" ref="H6:H21" si="5">+D6-C6</f>
        <v>3592719.2584233284</v>
      </c>
      <c r="I6" s="45">
        <f t="shared" ref="I6:J21" si="6">+E6-D6</f>
        <v>3664573.6435917914</v>
      </c>
      <c r="J6" s="45">
        <f t="shared" si="6"/>
        <v>3737865.1164636314</v>
      </c>
      <c r="K6" s="48">
        <f t="shared" ref="K6:K21" si="7">SUM(G6:J6)</f>
        <v>14517431.801246703</v>
      </c>
      <c r="L6" s="51">
        <f t="shared" si="0"/>
        <v>190631120.9396444</v>
      </c>
      <c r="N6" s="45">
        <v>9831251.7796586342</v>
      </c>
      <c r="O6" s="45">
        <f t="shared" ref="O6:O21" si="8">N6*1.02</f>
        <v>10027876.815251807</v>
      </c>
      <c r="P6" s="45">
        <f t="shared" ref="P6:R6" si="9">O6*1.02</f>
        <v>10228434.351556843</v>
      </c>
      <c r="Q6" s="45">
        <f t="shared" si="9"/>
        <v>10433003.03858798</v>
      </c>
      <c r="R6" s="45">
        <f t="shared" si="9"/>
        <v>10641663.09935974</v>
      </c>
      <c r="S6" s="45">
        <f t="shared" ref="S6:S21" si="10">O6-N6</f>
        <v>196625.03559317254</v>
      </c>
      <c r="T6" s="45">
        <f t="shared" ref="T6:T21" si="11">P6-O6</f>
        <v>200557.5363050364</v>
      </c>
      <c r="U6" s="45">
        <f t="shared" ref="U6:U21" si="12">Q6-P6</f>
        <v>204568.68703113683</v>
      </c>
      <c r="V6" s="45">
        <f t="shared" ref="V6:V21" si="13">R6-Q6</f>
        <v>208660.0607717596</v>
      </c>
      <c r="W6" s="54">
        <f t="shared" ref="W6:W21" si="14">SUM(S6:V6)</f>
        <v>810411.31970110536</v>
      </c>
      <c r="X6" s="51">
        <f t="shared" si="1"/>
        <v>10641663.09935974</v>
      </c>
      <c r="Y6"/>
      <c r="Z6" s="36">
        <f t="shared" ref="Z6:Z21" si="15">+AC6+B6+N6</f>
        <v>186938684.91805634</v>
      </c>
      <c r="AA6"/>
      <c r="AB6" s="45">
        <f t="shared" ref="AB6:AB21" si="16">L6+X6</f>
        <v>201272784.03900415</v>
      </c>
      <c r="AC6" s="45">
        <v>993744</v>
      </c>
      <c r="AD6" s="51">
        <f t="shared" ref="AD6:AD21" si="17">AB6+AC6</f>
        <v>202266528.03900415</v>
      </c>
    </row>
    <row r="7" spans="1:33" x14ac:dyDescent="0.25">
      <c r="A7" s="35" t="s">
        <v>2</v>
      </c>
      <c r="B7" s="36">
        <v>22586488.644871175</v>
      </c>
      <c r="C7" s="52">
        <f t="shared" si="2"/>
        <v>23038218.417768598</v>
      </c>
      <c r="D7" s="36">
        <f t="shared" ref="D7:F7" si="18">+C7*1.02</f>
        <v>23498982.786123969</v>
      </c>
      <c r="E7" s="36">
        <f t="shared" si="18"/>
        <v>23968962.441846449</v>
      </c>
      <c r="F7" s="36">
        <f t="shared" si="18"/>
        <v>24448341.69068338</v>
      </c>
      <c r="G7" s="36">
        <f t="shared" si="4"/>
        <v>451729.77289742231</v>
      </c>
      <c r="H7" s="52">
        <f t="shared" si="5"/>
        <v>460764.36835537106</v>
      </c>
      <c r="I7" s="36">
        <f t="shared" si="6"/>
        <v>469979.65572248027</v>
      </c>
      <c r="J7" s="36">
        <f t="shared" si="6"/>
        <v>479379.24883693084</v>
      </c>
      <c r="K7" s="49">
        <f t="shared" si="7"/>
        <v>1861853.0458122045</v>
      </c>
      <c r="L7" s="52">
        <f t="shared" si="0"/>
        <v>24448341.69068338</v>
      </c>
      <c r="N7" s="36">
        <v>4773020.607889628</v>
      </c>
      <c r="O7" s="36">
        <f t="shared" si="8"/>
        <v>4868481.0200474206</v>
      </c>
      <c r="P7" s="36">
        <f t="shared" ref="P7:R7" si="19">O7*1.02</f>
        <v>4965850.6404483691</v>
      </c>
      <c r="Q7" s="36">
        <f t="shared" si="19"/>
        <v>5065167.6532573365</v>
      </c>
      <c r="R7" s="36">
        <f t="shared" si="19"/>
        <v>5166471.0063224835</v>
      </c>
      <c r="S7" s="36">
        <f t="shared" si="10"/>
        <v>95460.412157792598</v>
      </c>
      <c r="T7" s="36">
        <f t="shared" si="11"/>
        <v>97369.62040094845</v>
      </c>
      <c r="U7" s="36">
        <f t="shared" si="12"/>
        <v>99317.012808967382</v>
      </c>
      <c r="V7" s="36">
        <f t="shared" si="13"/>
        <v>101303.35306514706</v>
      </c>
      <c r="W7" s="53">
        <f t="shared" si="14"/>
        <v>393450.39843285549</v>
      </c>
      <c r="X7" s="52">
        <f t="shared" si="1"/>
        <v>5166471.0063224835</v>
      </c>
      <c r="Z7" s="36">
        <f t="shared" si="15"/>
        <v>31668639.252760805</v>
      </c>
      <c r="AB7" s="36">
        <f>L7+X7</f>
        <v>29614812.697005864</v>
      </c>
      <c r="AC7" s="36">
        <v>4309130</v>
      </c>
      <c r="AD7" s="52">
        <f t="shared" si="17"/>
        <v>33923942.697005868</v>
      </c>
    </row>
    <row r="8" spans="1:33" s="46" customFormat="1" x14ac:dyDescent="0.25">
      <c r="A8" s="31" t="s">
        <v>3</v>
      </c>
      <c r="B8" s="45">
        <v>4370863.0654291483</v>
      </c>
      <c r="C8" s="51">
        <f t="shared" si="2"/>
        <v>4458280.3267377317</v>
      </c>
      <c r="D8" s="45">
        <f t="shared" ref="D8:F8" si="20">+C8*1.02</f>
        <v>4547445.9332724866</v>
      </c>
      <c r="E8" s="45">
        <f t="shared" si="20"/>
        <v>4638394.8519379366</v>
      </c>
      <c r="F8" s="45">
        <f t="shared" si="20"/>
        <v>4731162.7489766954</v>
      </c>
      <c r="G8" s="45">
        <f t="shared" si="4"/>
        <v>87417.261308583431</v>
      </c>
      <c r="H8" s="51">
        <f t="shared" si="5"/>
        <v>89165.606534754857</v>
      </c>
      <c r="I8" s="45">
        <f t="shared" si="6"/>
        <v>90948.918665450066</v>
      </c>
      <c r="J8" s="45">
        <f t="shared" si="6"/>
        <v>92767.897038758732</v>
      </c>
      <c r="K8" s="48">
        <f t="shared" si="7"/>
        <v>360299.68354754709</v>
      </c>
      <c r="L8" s="51">
        <f t="shared" si="0"/>
        <v>4731162.7489766954</v>
      </c>
      <c r="N8" s="45">
        <v>4617657.6864012266</v>
      </c>
      <c r="O8" s="45">
        <f t="shared" si="8"/>
        <v>4710010.8401292516</v>
      </c>
      <c r="P8" s="45">
        <f t="shared" ref="P8:R8" si="21">O8*1.02</f>
        <v>4804211.0569318365</v>
      </c>
      <c r="Q8" s="45">
        <f t="shared" si="21"/>
        <v>4900295.2780704731</v>
      </c>
      <c r="R8" s="45">
        <f t="shared" si="21"/>
        <v>4998301.183631883</v>
      </c>
      <c r="S8" s="45">
        <f t="shared" si="10"/>
        <v>92353.153728025034</v>
      </c>
      <c r="T8" s="45">
        <f t="shared" si="11"/>
        <v>94200.216802584939</v>
      </c>
      <c r="U8" s="45">
        <f t="shared" si="12"/>
        <v>96084.221138636582</v>
      </c>
      <c r="V8" s="45">
        <f t="shared" si="13"/>
        <v>98005.905561409891</v>
      </c>
      <c r="W8" s="54">
        <f t="shared" si="14"/>
        <v>380643.49723065645</v>
      </c>
      <c r="X8" s="51">
        <f t="shared" si="1"/>
        <v>4998301.183631883</v>
      </c>
      <c r="Y8"/>
      <c r="Z8" s="36">
        <f t="shared" si="15"/>
        <v>14445015.751830373</v>
      </c>
      <c r="AA8"/>
      <c r="AB8" s="45">
        <f t="shared" si="16"/>
        <v>9729463.9326085784</v>
      </c>
      <c r="AC8" s="45">
        <v>5456495</v>
      </c>
      <c r="AD8" s="51">
        <f t="shared" si="17"/>
        <v>15185958.932608578</v>
      </c>
    </row>
    <row r="9" spans="1:33" x14ac:dyDescent="0.25">
      <c r="A9" s="35" t="s">
        <v>4</v>
      </c>
      <c r="B9" s="36">
        <v>29104814.046263173</v>
      </c>
      <c r="C9" s="52">
        <f t="shared" si="2"/>
        <v>29686910.327188436</v>
      </c>
      <c r="D9" s="36">
        <f t="shared" ref="D9:F9" si="22">+C9*1.02</f>
        <v>30280648.533732206</v>
      </c>
      <c r="E9" s="36">
        <f t="shared" si="22"/>
        <v>30886261.504406851</v>
      </c>
      <c r="F9" s="36">
        <f t="shared" si="22"/>
        <v>31503986.734494988</v>
      </c>
      <c r="G9" s="36">
        <f t="shared" si="4"/>
        <v>582096.28092526272</v>
      </c>
      <c r="H9" s="52">
        <f t="shared" si="5"/>
        <v>593738.20654376969</v>
      </c>
      <c r="I9" s="36">
        <f t="shared" si="6"/>
        <v>605612.97067464516</v>
      </c>
      <c r="J9" s="36">
        <f t="shared" si="6"/>
        <v>617725.23008813709</v>
      </c>
      <c r="K9" s="49">
        <f t="shared" si="7"/>
        <v>2399172.6882318147</v>
      </c>
      <c r="L9" s="52">
        <f t="shared" si="0"/>
        <v>31503986.734494988</v>
      </c>
      <c r="N9" s="36">
        <v>9668721.8885132354</v>
      </c>
      <c r="O9" s="36">
        <f t="shared" si="8"/>
        <v>9862096.3262834996</v>
      </c>
      <c r="P9" s="36">
        <f t="shared" ref="P9:R9" si="23">O9*1.02</f>
        <v>10059338.252809171</v>
      </c>
      <c r="Q9" s="36">
        <f t="shared" si="23"/>
        <v>10260525.017865354</v>
      </c>
      <c r="R9" s="36">
        <f t="shared" si="23"/>
        <v>10465735.518222662</v>
      </c>
      <c r="S9" s="36">
        <f t="shared" si="10"/>
        <v>193374.43777026422</v>
      </c>
      <c r="T9" s="36">
        <f t="shared" si="11"/>
        <v>197241.92652567104</v>
      </c>
      <c r="U9" s="36">
        <f t="shared" si="12"/>
        <v>201186.76505618356</v>
      </c>
      <c r="V9" s="36">
        <f t="shared" si="13"/>
        <v>205210.50035730749</v>
      </c>
      <c r="W9" s="53">
        <f t="shared" si="14"/>
        <v>797013.62970942631</v>
      </c>
      <c r="X9" s="52">
        <f t="shared" si="1"/>
        <v>10465735.518222662</v>
      </c>
      <c r="Z9" s="36">
        <f t="shared" si="15"/>
        <v>67924387.93477641</v>
      </c>
      <c r="AB9" s="36">
        <f t="shared" si="16"/>
        <v>41969722.252717651</v>
      </c>
      <c r="AC9" s="36">
        <v>29150852</v>
      </c>
      <c r="AD9" s="52">
        <f t="shared" si="17"/>
        <v>71120574.252717644</v>
      </c>
    </row>
    <row r="10" spans="1:33" s="46" customFormat="1" x14ac:dyDescent="0.25">
      <c r="A10" s="31" t="s">
        <v>5</v>
      </c>
      <c r="B10" s="45">
        <v>13469857.250956833</v>
      </c>
      <c r="C10" s="51">
        <f t="shared" si="2"/>
        <v>13739254.39597597</v>
      </c>
      <c r="D10" s="45">
        <f t="shared" ref="D10:F10" si="24">+C10*1.02</f>
        <v>14014039.48389549</v>
      </c>
      <c r="E10" s="45">
        <f t="shared" si="24"/>
        <v>14294320.2735734</v>
      </c>
      <c r="F10" s="45">
        <f t="shared" si="24"/>
        <v>14580206.679044869</v>
      </c>
      <c r="G10" s="45">
        <f t="shared" si="4"/>
        <v>269397.14501913637</v>
      </c>
      <c r="H10" s="51">
        <f t="shared" si="5"/>
        <v>274785.08791952021</v>
      </c>
      <c r="I10" s="45">
        <f t="shared" si="6"/>
        <v>280280.78967791051</v>
      </c>
      <c r="J10" s="45">
        <f t="shared" si="6"/>
        <v>285886.40547146834</v>
      </c>
      <c r="K10" s="48">
        <f t="shared" si="7"/>
        <v>1110349.4280880354</v>
      </c>
      <c r="L10" s="51">
        <f t="shared" si="0"/>
        <v>14580206.679044869</v>
      </c>
      <c r="N10" s="45">
        <v>3397455.685640485</v>
      </c>
      <c r="O10" s="45">
        <f t="shared" si="8"/>
        <v>3465404.799353295</v>
      </c>
      <c r="P10" s="45">
        <f t="shared" ref="P10:R10" si="25">O10*1.02</f>
        <v>3534712.8953403612</v>
      </c>
      <c r="Q10" s="45">
        <f t="shared" si="25"/>
        <v>3605407.1532471683</v>
      </c>
      <c r="R10" s="45">
        <f t="shared" si="25"/>
        <v>3677515.2963121119</v>
      </c>
      <c r="S10" s="45">
        <f t="shared" si="10"/>
        <v>67949.11371280998</v>
      </c>
      <c r="T10" s="45">
        <f t="shared" si="11"/>
        <v>69308.095987066161</v>
      </c>
      <c r="U10" s="45">
        <f t="shared" si="12"/>
        <v>70694.257906807121</v>
      </c>
      <c r="V10" s="45">
        <f t="shared" si="13"/>
        <v>72108.143064943608</v>
      </c>
      <c r="W10" s="54">
        <f t="shared" si="14"/>
        <v>280059.61067162687</v>
      </c>
      <c r="X10" s="51">
        <f t="shared" si="1"/>
        <v>3677515.2963121119</v>
      </c>
      <c r="Y10"/>
      <c r="Z10" s="36">
        <f t="shared" si="15"/>
        <v>38454860.936597317</v>
      </c>
      <c r="AA10"/>
      <c r="AB10" s="45">
        <f t="shared" si="16"/>
        <v>18257721.975356981</v>
      </c>
      <c r="AC10" s="45">
        <v>21587548</v>
      </c>
      <c r="AD10" s="51">
        <f t="shared" si="17"/>
        <v>39845269.975356981</v>
      </c>
    </row>
    <row r="11" spans="1:33" x14ac:dyDescent="0.25">
      <c r="A11" s="35" t="s">
        <v>7</v>
      </c>
      <c r="B11" s="36">
        <v>4641068.061938338</v>
      </c>
      <c r="C11" s="52">
        <f t="shared" si="2"/>
        <v>4733889.4231771044</v>
      </c>
      <c r="D11" s="36">
        <f t="shared" ref="D11:F11" si="26">+C11*1.02</f>
        <v>4828567.2116406467</v>
      </c>
      <c r="E11" s="36">
        <f t="shared" si="26"/>
        <v>4925138.5558734601</v>
      </c>
      <c r="F11" s="36">
        <f t="shared" si="26"/>
        <v>5023641.3269909294</v>
      </c>
      <c r="G11" s="36">
        <f t="shared" si="4"/>
        <v>92821.361238766462</v>
      </c>
      <c r="H11" s="52">
        <f t="shared" si="5"/>
        <v>94677.788463542238</v>
      </c>
      <c r="I11" s="36">
        <f t="shared" si="6"/>
        <v>96571.344232813455</v>
      </c>
      <c r="J11" s="36">
        <f t="shared" si="6"/>
        <v>98502.771117469296</v>
      </c>
      <c r="K11" s="49">
        <f t="shared" si="7"/>
        <v>382573.26505259145</v>
      </c>
      <c r="L11" s="52">
        <f t="shared" si="0"/>
        <v>5023641.3269909294</v>
      </c>
      <c r="N11" s="36">
        <v>257176.30874136311</v>
      </c>
      <c r="O11" s="36">
        <f t="shared" si="8"/>
        <v>262319.83491619036</v>
      </c>
      <c r="P11" s="36">
        <f t="shared" ref="P11:R11" si="27">O11*1.02</f>
        <v>267566.2316145142</v>
      </c>
      <c r="Q11" s="36">
        <f t="shared" si="27"/>
        <v>272917.55624680448</v>
      </c>
      <c r="R11" s="36">
        <f t="shared" si="27"/>
        <v>278375.90737174056</v>
      </c>
      <c r="S11" s="36">
        <f t="shared" si="10"/>
        <v>5143.526174827246</v>
      </c>
      <c r="T11" s="36">
        <f t="shared" si="11"/>
        <v>5246.3966983238352</v>
      </c>
      <c r="U11" s="36">
        <f t="shared" si="12"/>
        <v>5351.3246322902851</v>
      </c>
      <c r="V11" s="36">
        <f t="shared" si="13"/>
        <v>5458.3511249360745</v>
      </c>
      <c r="W11" s="53">
        <f t="shared" si="14"/>
        <v>21199.598630377441</v>
      </c>
      <c r="X11" s="52">
        <f t="shared" si="1"/>
        <v>278375.90737174056</v>
      </c>
      <c r="Z11" s="36">
        <f t="shared" si="15"/>
        <v>7122824.3706797007</v>
      </c>
      <c r="AB11" s="36">
        <f t="shared" si="16"/>
        <v>5302017.2343626702</v>
      </c>
      <c r="AC11" s="36">
        <v>2224580</v>
      </c>
      <c r="AD11" s="52">
        <f t="shared" si="17"/>
        <v>7526597.2343626702</v>
      </c>
    </row>
    <row r="12" spans="1:33" s="46" customFormat="1" x14ac:dyDescent="0.25">
      <c r="A12" s="31" t="s">
        <v>8</v>
      </c>
      <c r="B12" s="45">
        <v>87676.529373221376</v>
      </c>
      <c r="C12" s="51">
        <f t="shared" si="2"/>
        <v>89430.059960685801</v>
      </c>
      <c r="D12" s="45">
        <f t="shared" ref="D12:F12" si="28">+C12*1.02</f>
        <v>91218.661159899522</v>
      </c>
      <c r="E12" s="45">
        <f t="shared" si="28"/>
        <v>93043.034383097518</v>
      </c>
      <c r="F12" s="45">
        <f t="shared" si="28"/>
        <v>94903.895070759463</v>
      </c>
      <c r="G12" s="45">
        <f t="shared" si="4"/>
        <v>1753.5305874644255</v>
      </c>
      <c r="H12" s="51">
        <f t="shared" si="5"/>
        <v>1788.601199213721</v>
      </c>
      <c r="I12" s="45">
        <f t="shared" si="6"/>
        <v>1824.3732231979957</v>
      </c>
      <c r="J12" s="45">
        <f t="shared" si="6"/>
        <v>1860.8606876619451</v>
      </c>
      <c r="K12" s="48">
        <f t="shared" si="7"/>
        <v>7227.3656975380873</v>
      </c>
      <c r="L12" s="51">
        <f t="shared" si="0"/>
        <v>94903.895070759463</v>
      </c>
      <c r="N12" s="45">
        <v>11226165.420314353</v>
      </c>
      <c r="O12" s="45">
        <f t="shared" si="8"/>
        <v>11450688.728720641</v>
      </c>
      <c r="P12" s="45">
        <f t="shared" ref="P12:R12" si="29">O12*1.02</f>
        <v>11679702.503295055</v>
      </c>
      <c r="Q12" s="45">
        <f t="shared" si="29"/>
        <v>11913296.553360956</v>
      </c>
      <c r="R12" s="45">
        <f t="shared" si="29"/>
        <v>12151562.484428175</v>
      </c>
      <c r="S12" s="45">
        <f t="shared" si="10"/>
        <v>224523.3084062878</v>
      </c>
      <c r="T12" s="45">
        <f t="shared" si="11"/>
        <v>229013.7745744139</v>
      </c>
      <c r="U12" s="45">
        <f t="shared" si="12"/>
        <v>233594.05006590113</v>
      </c>
      <c r="V12" s="45">
        <f t="shared" si="13"/>
        <v>238265.931067219</v>
      </c>
      <c r="W12" s="54">
        <f t="shared" si="14"/>
        <v>925397.06411382183</v>
      </c>
      <c r="X12" s="51">
        <f t="shared" si="1"/>
        <v>12151562.484428175</v>
      </c>
      <c r="Y12"/>
      <c r="Z12" s="36">
        <f t="shared" si="15"/>
        <v>15425795.949687574</v>
      </c>
      <c r="AA12"/>
      <c r="AB12" s="45">
        <f t="shared" si="16"/>
        <v>12246466.379498934</v>
      </c>
      <c r="AC12" s="45">
        <v>4111954</v>
      </c>
      <c r="AD12" s="51">
        <f t="shared" si="17"/>
        <v>16358420.379498934</v>
      </c>
    </row>
    <row r="13" spans="1:33" x14ac:dyDescent="0.25">
      <c r="A13" s="35" t="s">
        <v>9</v>
      </c>
      <c r="B13" s="36">
        <v>15695.181184095183</v>
      </c>
      <c r="C13" s="52">
        <f t="shared" si="2"/>
        <v>16009.084807777088</v>
      </c>
      <c r="D13" s="36">
        <f t="shared" ref="D13:F13" si="30">+C13*1.02</f>
        <v>16329.266503932629</v>
      </c>
      <c r="E13" s="36">
        <f t="shared" si="30"/>
        <v>16655.851834011282</v>
      </c>
      <c r="F13" s="36">
        <f t="shared" si="30"/>
        <v>16988.968870691508</v>
      </c>
      <c r="G13" s="36">
        <f t="shared" si="4"/>
        <v>313.90362368190472</v>
      </c>
      <c r="H13" s="52">
        <f t="shared" si="5"/>
        <v>320.18169615554143</v>
      </c>
      <c r="I13" s="36">
        <f t="shared" si="6"/>
        <v>326.58533007865299</v>
      </c>
      <c r="J13" s="36">
        <f t="shared" si="6"/>
        <v>333.11703668022528</v>
      </c>
      <c r="K13" s="49">
        <f t="shared" si="7"/>
        <v>1293.7876865963244</v>
      </c>
      <c r="L13" s="52">
        <f t="shared" si="0"/>
        <v>16988.968870691508</v>
      </c>
      <c r="N13" s="36">
        <v>4190969.9337690854</v>
      </c>
      <c r="O13" s="36">
        <f t="shared" si="8"/>
        <v>4274789.3324444676</v>
      </c>
      <c r="P13" s="36">
        <f t="shared" ref="P13:R13" si="31">O13*1.02</f>
        <v>4360285.1190933567</v>
      </c>
      <c r="Q13" s="36">
        <f t="shared" si="31"/>
        <v>4447490.8214752236</v>
      </c>
      <c r="R13" s="36">
        <f t="shared" si="31"/>
        <v>4536440.6379047278</v>
      </c>
      <c r="S13" s="36">
        <f t="shared" si="10"/>
        <v>83819.398675382137</v>
      </c>
      <c r="T13" s="36">
        <f t="shared" si="11"/>
        <v>85495.786648889072</v>
      </c>
      <c r="U13" s="36">
        <f t="shared" si="12"/>
        <v>87205.702381866984</v>
      </c>
      <c r="V13" s="36">
        <f t="shared" si="13"/>
        <v>88949.816429504193</v>
      </c>
      <c r="W13" s="53">
        <f t="shared" si="14"/>
        <v>345470.70413564239</v>
      </c>
      <c r="X13" s="52">
        <f t="shared" si="1"/>
        <v>4536440.6379047278</v>
      </c>
      <c r="Z13" s="36">
        <f t="shared" si="15"/>
        <v>5731626.1149531808</v>
      </c>
      <c r="AB13" s="36">
        <f t="shared" si="16"/>
        <v>4553429.6067754198</v>
      </c>
      <c r="AC13" s="36">
        <v>1524961</v>
      </c>
      <c r="AD13" s="52">
        <f t="shared" si="17"/>
        <v>6078390.6067754198</v>
      </c>
    </row>
    <row r="14" spans="1:33" s="46" customFormat="1" x14ac:dyDescent="0.25">
      <c r="A14" s="31" t="s">
        <v>10</v>
      </c>
      <c r="B14" s="45">
        <v>1031480.685891161</v>
      </c>
      <c r="C14" s="51">
        <f t="shared" si="2"/>
        <v>1052110.2996089843</v>
      </c>
      <c r="D14" s="45">
        <f t="shared" ref="D14:F14" si="32">+C14*1.02</f>
        <v>1073152.505601164</v>
      </c>
      <c r="E14" s="45">
        <f t="shared" si="32"/>
        <v>1094615.5557131872</v>
      </c>
      <c r="F14" s="45">
        <f t="shared" si="32"/>
        <v>1116507.8668274509</v>
      </c>
      <c r="G14" s="45">
        <f t="shared" si="4"/>
        <v>20629.613717823289</v>
      </c>
      <c r="H14" s="51">
        <f t="shared" si="5"/>
        <v>21042.20599217969</v>
      </c>
      <c r="I14" s="45">
        <f t="shared" si="6"/>
        <v>21463.050112023251</v>
      </c>
      <c r="J14" s="45">
        <f t="shared" si="6"/>
        <v>21892.311114263721</v>
      </c>
      <c r="K14" s="48">
        <f t="shared" si="7"/>
        <v>85027.180936289951</v>
      </c>
      <c r="L14" s="51">
        <f t="shared" si="0"/>
        <v>1116507.8668274509</v>
      </c>
      <c r="N14" s="45">
        <v>3387032.3702513645</v>
      </c>
      <c r="O14" s="45">
        <f t="shared" si="8"/>
        <v>3454773.017656392</v>
      </c>
      <c r="P14" s="45">
        <f t="shared" ref="P14:R14" si="33">O14*1.02</f>
        <v>3523868.4780095196</v>
      </c>
      <c r="Q14" s="45">
        <f t="shared" si="33"/>
        <v>3594345.8475697101</v>
      </c>
      <c r="R14" s="45">
        <f t="shared" si="33"/>
        <v>3666232.7645211043</v>
      </c>
      <c r="S14" s="45">
        <f t="shared" si="10"/>
        <v>67740.647405027412</v>
      </c>
      <c r="T14" s="45">
        <f t="shared" si="11"/>
        <v>69095.460353127681</v>
      </c>
      <c r="U14" s="45">
        <f t="shared" si="12"/>
        <v>70477.369560190476</v>
      </c>
      <c r="V14" s="45">
        <f t="shared" si="13"/>
        <v>71886.916951394174</v>
      </c>
      <c r="W14" s="54">
        <f t="shared" si="14"/>
        <v>279200.39426973974</v>
      </c>
      <c r="X14" s="51">
        <f t="shared" si="1"/>
        <v>3666232.7645211043</v>
      </c>
      <c r="Y14"/>
      <c r="Z14" s="36">
        <f t="shared" si="15"/>
        <v>7971353.0561425257</v>
      </c>
      <c r="AA14"/>
      <c r="AB14" s="45">
        <f t="shared" si="16"/>
        <v>4782740.631348555</v>
      </c>
      <c r="AC14" s="45">
        <v>3552840</v>
      </c>
      <c r="AD14" s="51">
        <f t="shared" si="17"/>
        <v>8335580.631348555</v>
      </c>
    </row>
    <row r="15" spans="1:33" x14ac:dyDescent="0.25">
      <c r="A15" s="35" t="s">
        <v>12</v>
      </c>
      <c r="B15" s="36">
        <v>13665.631893048394</v>
      </c>
      <c r="C15" s="52">
        <f t="shared" si="2"/>
        <v>13938.944530909363</v>
      </c>
      <c r="D15" s="36">
        <f t="shared" ref="D15:F15" si="34">+C15*1.02</f>
        <v>14217.723421527549</v>
      </c>
      <c r="E15" s="36">
        <f t="shared" si="34"/>
        <v>14502.0778899581</v>
      </c>
      <c r="F15" s="36">
        <f t="shared" si="34"/>
        <v>14792.119447757263</v>
      </c>
      <c r="G15" s="36">
        <f t="shared" si="4"/>
        <v>273.31263786096861</v>
      </c>
      <c r="H15" s="52">
        <f t="shared" si="5"/>
        <v>278.77889061818678</v>
      </c>
      <c r="I15" s="36">
        <f t="shared" si="6"/>
        <v>284.3544684305507</v>
      </c>
      <c r="J15" s="36">
        <f t="shared" si="6"/>
        <v>290.04155779916255</v>
      </c>
      <c r="K15" s="49">
        <f t="shared" si="7"/>
        <v>1126.4875547088686</v>
      </c>
      <c r="L15" s="52">
        <f t="shared" si="0"/>
        <v>14792.119447757263</v>
      </c>
      <c r="N15" s="36">
        <v>7248995.6284287916</v>
      </c>
      <c r="O15" s="36">
        <f t="shared" si="8"/>
        <v>7393975.5409973674</v>
      </c>
      <c r="P15" s="36">
        <f t="shared" ref="P15:R15" si="35">O15*1.02</f>
        <v>7541855.0518173147</v>
      </c>
      <c r="Q15" s="36">
        <f t="shared" si="35"/>
        <v>7692692.1528536612</v>
      </c>
      <c r="R15" s="36">
        <f t="shared" si="35"/>
        <v>7846545.9959107349</v>
      </c>
      <c r="S15" s="36">
        <f t="shared" si="10"/>
        <v>144979.9125685757</v>
      </c>
      <c r="T15" s="36">
        <f t="shared" si="11"/>
        <v>147879.51081994735</v>
      </c>
      <c r="U15" s="36">
        <f t="shared" si="12"/>
        <v>150837.10103634652</v>
      </c>
      <c r="V15" s="36">
        <f t="shared" si="13"/>
        <v>153853.84305707365</v>
      </c>
      <c r="W15" s="53">
        <f t="shared" si="14"/>
        <v>597550.36748194322</v>
      </c>
      <c r="X15" s="52">
        <f t="shared" si="1"/>
        <v>7846545.9959107349</v>
      </c>
      <c r="Z15" s="36">
        <f t="shared" si="15"/>
        <v>17000009.260321841</v>
      </c>
      <c r="AB15" s="36">
        <f t="shared" si="16"/>
        <v>7861338.1153584924</v>
      </c>
      <c r="AC15" s="36">
        <v>9737348</v>
      </c>
      <c r="AD15" s="52">
        <f t="shared" si="17"/>
        <v>17598686.115358494</v>
      </c>
    </row>
    <row r="16" spans="1:33" s="46" customFormat="1" x14ac:dyDescent="0.25">
      <c r="A16" s="31" t="s">
        <v>13</v>
      </c>
      <c r="B16" s="45">
        <v>8193496.2276787255</v>
      </c>
      <c r="C16" s="51">
        <f t="shared" si="2"/>
        <v>8357366.1522323005</v>
      </c>
      <c r="D16" s="45">
        <f t="shared" ref="D16:F16" si="36">+C16*1.02</f>
        <v>8524513.475276947</v>
      </c>
      <c r="E16" s="45">
        <f t="shared" si="36"/>
        <v>8695003.7447824869</v>
      </c>
      <c r="F16" s="45">
        <f t="shared" si="36"/>
        <v>8868903.8196781371</v>
      </c>
      <c r="G16" s="45">
        <f t="shared" si="4"/>
        <v>163869.92455357499</v>
      </c>
      <c r="H16" s="51">
        <f t="shared" si="5"/>
        <v>167147.32304464653</v>
      </c>
      <c r="I16" s="45">
        <f t="shared" si="6"/>
        <v>170490.26950553991</v>
      </c>
      <c r="J16" s="45">
        <f t="shared" si="6"/>
        <v>173900.07489565015</v>
      </c>
      <c r="K16" s="48">
        <f t="shared" si="7"/>
        <v>675407.59199941158</v>
      </c>
      <c r="L16" s="51">
        <f t="shared" si="0"/>
        <v>8868903.8196781371</v>
      </c>
      <c r="N16" s="45">
        <v>19306814.038762975</v>
      </c>
      <c r="O16" s="45">
        <f t="shared" si="8"/>
        <v>19692950.319538236</v>
      </c>
      <c r="P16" s="45">
        <f t="shared" ref="P16:R16" si="37">O16*1.02</f>
        <v>20086809.325929001</v>
      </c>
      <c r="Q16" s="45">
        <f t="shared" si="37"/>
        <v>20488545.512447581</v>
      </c>
      <c r="R16" s="45">
        <f t="shared" si="37"/>
        <v>20898316.422696531</v>
      </c>
      <c r="S16" s="45">
        <f t="shared" si="10"/>
        <v>386136.28077526018</v>
      </c>
      <c r="T16" s="45">
        <f t="shared" si="11"/>
        <v>393859.00639076531</v>
      </c>
      <c r="U16" s="45">
        <f t="shared" si="12"/>
        <v>401736.18651857972</v>
      </c>
      <c r="V16" s="45">
        <f t="shared" si="13"/>
        <v>409770.91024895012</v>
      </c>
      <c r="W16" s="54">
        <f t="shared" si="14"/>
        <v>1591502.3839335553</v>
      </c>
      <c r="X16" s="51">
        <f t="shared" si="1"/>
        <v>20898316.422696531</v>
      </c>
      <c r="Y16"/>
      <c r="Z16" s="36">
        <f t="shared" si="15"/>
        <v>93947072.266441703</v>
      </c>
      <c r="AA16"/>
      <c r="AB16" s="45">
        <f t="shared" si="16"/>
        <v>29767220.242374666</v>
      </c>
      <c r="AC16" s="45">
        <v>66446762</v>
      </c>
      <c r="AD16" s="51">
        <f t="shared" si="17"/>
        <v>96213982.242374659</v>
      </c>
      <c r="AG16" s="74"/>
    </row>
    <row r="17" spans="1:34" x14ac:dyDescent="0.25">
      <c r="A17" s="35" t="s">
        <v>14</v>
      </c>
      <c r="B17" s="36">
        <v>3267672.4754529484</v>
      </c>
      <c r="C17" s="52">
        <f t="shared" si="2"/>
        <v>3333025.9249620074</v>
      </c>
      <c r="D17" s="36">
        <f t="shared" ref="D17:F17" si="38">+C17*1.02</f>
        <v>3399686.4434612477</v>
      </c>
      <c r="E17" s="36">
        <f t="shared" si="38"/>
        <v>3467680.1723304726</v>
      </c>
      <c r="F17" s="36">
        <f t="shared" si="38"/>
        <v>3537033.775777082</v>
      </c>
      <c r="G17" s="36">
        <f t="shared" si="4"/>
        <v>65353.449509059079</v>
      </c>
      <c r="H17" s="52">
        <f t="shared" si="5"/>
        <v>66660.518499240279</v>
      </c>
      <c r="I17" s="36">
        <f t="shared" si="6"/>
        <v>67993.728869224899</v>
      </c>
      <c r="J17" s="36">
        <f t="shared" si="6"/>
        <v>69353.603446609341</v>
      </c>
      <c r="K17" s="49">
        <f t="shared" si="7"/>
        <v>269361.3003241336</v>
      </c>
      <c r="L17" s="52">
        <f t="shared" si="0"/>
        <v>3537033.775777082</v>
      </c>
      <c r="N17" s="36">
        <v>1746313.5572526343</v>
      </c>
      <c r="O17" s="36">
        <f t="shared" si="8"/>
        <v>1781239.8283976871</v>
      </c>
      <c r="P17" s="36">
        <f t="shared" ref="P17:R17" si="39">O17*1.02</f>
        <v>1816864.6249656407</v>
      </c>
      <c r="Q17" s="36">
        <f t="shared" si="39"/>
        <v>1853201.9174649536</v>
      </c>
      <c r="R17" s="36">
        <f t="shared" si="39"/>
        <v>1890265.9558142526</v>
      </c>
      <c r="S17" s="36">
        <f t="shared" si="10"/>
        <v>34926.271145052742</v>
      </c>
      <c r="T17" s="36">
        <f t="shared" si="11"/>
        <v>35624.796567953657</v>
      </c>
      <c r="U17" s="36">
        <f t="shared" si="12"/>
        <v>36337.292499312898</v>
      </c>
      <c r="V17" s="36">
        <f t="shared" si="13"/>
        <v>37064.038349298993</v>
      </c>
      <c r="W17" s="53">
        <f t="shared" si="14"/>
        <v>143952.39856161829</v>
      </c>
      <c r="X17" s="52">
        <f t="shared" si="1"/>
        <v>1890265.9558142526</v>
      </c>
      <c r="Z17" s="36">
        <f t="shared" si="15"/>
        <v>11560901.032705583</v>
      </c>
      <c r="AB17" s="36">
        <f t="shared" si="16"/>
        <v>5427299.7315913346</v>
      </c>
      <c r="AC17" s="36">
        <v>6546915</v>
      </c>
      <c r="AD17" s="52">
        <f t="shared" si="17"/>
        <v>11974214.731591335</v>
      </c>
    </row>
    <row r="18" spans="1:34" s="46" customFormat="1" x14ac:dyDescent="0.25">
      <c r="A18" s="31" t="s">
        <v>15</v>
      </c>
      <c r="B18" s="45">
        <v>59804.052442845445</v>
      </c>
      <c r="C18" s="51">
        <f t="shared" si="2"/>
        <v>61000.133491702356</v>
      </c>
      <c r="D18" s="45">
        <f t="shared" ref="D18:F18" si="40">+C18*1.02</f>
        <v>62220.136161536408</v>
      </c>
      <c r="E18" s="45">
        <f t="shared" si="40"/>
        <v>63464.538884767135</v>
      </c>
      <c r="F18" s="45">
        <f t="shared" si="40"/>
        <v>64733.829662462478</v>
      </c>
      <c r="G18" s="45">
        <f t="shared" si="4"/>
        <v>1196.0810488569114</v>
      </c>
      <c r="H18" s="51">
        <f t="shared" si="5"/>
        <v>1220.0026698340516</v>
      </c>
      <c r="I18" s="45">
        <f t="shared" si="6"/>
        <v>1244.4027232307271</v>
      </c>
      <c r="J18" s="45">
        <f t="shared" si="6"/>
        <v>1269.2907776953434</v>
      </c>
      <c r="K18" s="48">
        <f t="shared" si="7"/>
        <v>4929.7772196170336</v>
      </c>
      <c r="L18" s="51">
        <f t="shared" si="0"/>
        <v>64733.829662462478</v>
      </c>
      <c r="N18" s="45">
        <v>6993703.5999592086</v>
      </c>
      <c r="O18" s="45">
        <f t="shared" si="8"/>
        <v>7133577.6719583925</v>
      </c>
      <c r="P18" s="45">
        <f t="shared" ref="P18:R18" si="41">O18*1.02</f>
        <v>7276249.2253975607</v>
      </c>
      <c r="Q18" s="45">
        <f t="shared" si="41"/>
        <v>7421774.2099055117</v>
      </c>
      <c r="R18" s="45">
        <f t="shared" si="41"/>
        <v>7570209.6941036219</v>
      </c>
      <c r="S18" s="45">
        <f t="shared" si="10"/>
        <v>139874.07199918386</v>
      </c>
      <c r="T18" s="45">
        <f t="shared" si="11"/>
        <v>142671.55343916826</v>
      </c>
      <c r="U18" s="45">
        <f t="shared" si="12"/>
        <v>145524.98450795095</v>
      </c>
      <c r="V18" s="45">
        <f t="shared" si="13"/>
        <v>148435.48419811018</v>
      </c>
      <c r="W18" s="54">
        <f t="shared" si="14"/>
        <v>576506.09414441325</v>
      </c>
      <c r="X18" s="51">
        <f t="shared" si="1"/>
        <v>7570209.6941036219</v>
      </c>
      <c r="Y18"/>
      <c r="Z18" s="36">
        <f t="shared" si="15"/>
        <v>10116154.652402055</v>
      </c>
      <c r="AA18"/>
      <c r="AB18" s="45">
        <f t="shared" si="16"/>
        <v>7634943.5237660846</v>
      </c>
      <c r="AC18" s="45">
        <v>3062647</v>
      </c>
      <c r="AD18" s="51">
        <f t="shared" si="17"/>
        <v>10697590.523766086</v>
      </c>
    </row>
    <row r="19" spans="1:34" x14ac:dyDescent="0.25">
      <c r="A19" s="35" t="s">
        <v>16</v>
      </c>
      <c r="B19" s="36">
        <v>5907268.9186019339</v>
      </c>
      <c r="C19" s="52">
        <f t="shared" si="2"/>
        <v>6025414.2969739726</v>
      </c>
      <c r="D19" s="36">
        <f t="shared" ref="D19:F19" si="42">+C19*1.02</f>
        <v>6145922.5829134518</v>
      </c>
      <c r="E19" s="36">
        <f t="shared" si="42"/>
        <v>6268841.0345717212</v>
      </c>
      <c r="F19" s="36">
        <f t="shared" si="42"/>
        <v>6394217.8552631559</v>
      </c>
      <c r="G19" s="36">
        <f t="shared" si="4"/>
        <v>118145.37837203871</v>
      </c>
      <c r="H19" s="52">
        <f t="shared" si="5"/>
        <v>120508.28593947925</v>
      </c>
      <c r="I19" s="36">
        <f t="shared" si="6"/>
        <v>122918.45165826939</v>
      </c>
      <c r="J19" s="36">
        <f t="shared" si="6"/>
        <v>125376.82069143467</v>
      </c>
      <c r="K19" s="49">
        <f t="shared" si="7"/>
        <v>486948.93666122202</v>
      </c>
      <c r="L19" s="52">
        <f t="shared" si="0"/>
        <v>6394217.8552631559</v>
      </c>
      <c r="N19" s="36">
        <v>4279029.0785173159</v>
      </c>
      <c r="O19" s="36">
        <f t="shared" si="8"/>
        <v>4364609.6600876627</v>
      </c>
      <c r="P19" s="36">
        <f t="shared" ref="P19:R19" si="43">O19*1.02</f>
        <v>4451901.8532894161</v>
      </c>
      <c r="Q19" s="36">
        <f t="shared" si="43"/>
        <v>4540939.8903552042</v>
      </c>
      <c r="R19" s="36">
        <f t="shared" si="43"/>
        <v>4631758.6881623082</v>
      </c>
      <c r="S19" s="36">
        <f t="shared" si="10"/>
        <v>85580.58157034684</v>
      </c>
      <c r="T19" s="36">
        <f t="shared" si="11"/>
        <v>87292.193201753311</v>
      </c>
      <c r="U19" s="36">
        <f t="shared" si="12"/>
        <v>89038.037065788172</v>
      </c>
      <c r="V19" s="36">
        <f t="shared" si="13"/>
        <v>90818.797807103954</v>
      </c>
      <c r="W19" s="53">
        <f t="shared" si="14"/>
        <v>352729.60964499228</v>
      </c>
      <c r="X19" s="52">
        <f t="shared" si="1"/>
        <v>4631758.6881623082</v>
      </c>
      <c r="Z19" s="36">
        <f t="shared" si="15"/>
        <v>14424120.99711925</v>
      </c>
      <c r="AB19" s="36">
        <f t="shared" si="16"/>
        <v>11025976.543425463</v>
      </c>
      <c r="AC19" s="36">
        <v>4237823</v>
      </c>
      <c r="AD19" s="52">
        <f t="shared" si="17"/>
        <v>15263799.543425463</v>
      </c>
    </row>
    <row r="20" spans="1:34" s="46" customFormat="1" x14ac:dyDescent="0.25">
      <c r="A20" s="31" t="s">
        <v>11</v>
      </c>
      <c r="B20" s="45">
        <v>2404547.9389149505</v>
      </c>
      <c r="C20" s="51">
        <f t="shared" si="2"/>
        <v>2452638.8976932494</v>
      </c>
      <c r="D20" s="45">
        <f t="shared" ref="D20:F20" si="44">+C20*1.02</f>
        <v>2501691.6756471144</v>
      </c>
      <c r="E20" s="45">
        <f t="shared" si="44"/>
        <v>2551725.5091600567</v>
      </c>
      <c r="F20" s="45">
        <f t="shared" si="44"/>
        <v>2602760.0193432579</v>
      </c>
      <c r="G20" s="45">
        <f t="shared" si="4"/>
        <v>48090.958778298926</v>
      </c>
      <c r="H20" s="51">
        <f t="shared" si="5"/>
        <v>49052.777953865007</v>
      </c>
      <c r="I20" s="45">
        <f t="shared" si="6"/>
        <v>50033.833512942307</v>
      </c>
      <c r="J20" s="45">
        <f t="shared" si="6"/>
        <v>51034.510183201171</v>
      </c>
      <c r="K20" s="48">
        <f t="shared" si="7"/>
        <v>198212.08042830741</v>
      </c>
      <c r="L20" s="51">
        <f t="shared" si="0"/>
        <v>2602760.0193432579</v>
      </c>
      <c r="N20" s="45">
        <v>6125.7113087768766</v>
      </c>
      <c r="O20" s="45">
        <f t="shared" si="8"/>
        <v>6248.2255349524139</v>
      </c>
      <c r="P20" s="45">
        <f t="shared" ref="P20:R20" si="45">O20*1.02</f>
        <v>6373.1900456514622</v>
      </c>
      <c r="Q20" s="45">
        <f t="shared" si="45"/>
        <v>6500.6538465644917</v>
      </c>
      <c r="R20" s="45">
        <f t="shared" si="45"/>
        <v>6630.6669234957817</v>
      </c>
      <c r="S20" s="45">
        <f t="shared" si="10"/>
        <v>122.51422617553726</v>
      </c>
      <c r="T20" s="45">
        <f t="shared" si="11"/>
        <v>124.96451069904833</v>
      </c>
      <c r="U20" s="45">
        <f t="shared" si="12"/>
        <v>127.46380091302944</v>
      </c>
      <c r="V20" s="45">
        <f t="shared" si="13"/>
        <v>130.01307693129002</v>
      </c>
      <c r="W20" s="54">
        <f t="shared" si="14"/>
        <v>504.95561471890505</v>
      </c>
      <c r="X20" s="51">
        <f t="shared" si="1"/>
        <v>6630.6669234957817</v>
      </c>
      <c r="Y20"/>
      <c r="Z20" s="36">
        <f t="shared" si="15"/>
        <v>7025450.9854682423</v>
      </c>
      <c r="AA20"/>
      <c r="AB20" s="45">
        <f t="shared" si="16"/>
        <v>2609390.6862667538</v>
      </c>
      <c r="AC20" s="45">
        <v>4614777.335244514</v>
      </c>
      <c r="AD20" s="51">
        <f t="shared" si="17"/>
        <v>7224168.0215112679</v>
      </c>
      <c r="AH20" s="75"/>
    </row>
    <row r="21" spans="1:34" x14ac:dyDescent="0.25">
      <c r="A21" s="35" t="s">
        <v>6</v>
      </c>
      <c r="B21" s="36">
        <v>57233.290007519514</v>
      </c>
      <c r="C21" s="52">
        <f t="shared" si="2"/>
        <v>58377.955807669903</v>
      </c>
      <c r="D21" s="36">
        <f t="shared" ref="D21:F21" si="46">+C21*1.02</f>
        <v>59545.514923823299</v>
      </c>
      <c r="E21" s="36">
        <f t="shared" si="46"/>
        <v>60736.425222299767</v>
      </c>
      <c r="F21" s="36">
        <f t="shared" si="46"/>
        <v>61951.153726745761</v>
      </c>
      <c r="G21" s="36">
        <f t="shared" si="4"/>
        <v>1144.6658001503893</v>
      </c>
      <c r="H21" s="52">
        <f t="shared" si="5"/>
        <v>1167.5591161533957</v>
      </c>
      <c r="I21" s="36">
        <f t="shared" si="6"/>
        <v>1190.9102984764686</v>
      </c>
      <c r="J21" s="36">
        <f t="shared" si="6"/>
        <v>1214.7285044459932</v>
      </c>
      <c r="K21" s="49">
        <f t="shared" si="7"/>
        <v>4717.8637192262468</v>
      </c>
      <c r="L21" s="52">
        <f t="shared" si="0"/>
        <v>61951.153726745761</v>
      </c>
      <c r="N21" s="36">
        <v>1421917.7271685333</v>
      </c>
      <c r="O21" s="36">
        <f t="shared" si="8"/>
        <v>1450356.0817119039</v>
      </c>
      <c r="P21" s="36">
        <f>O21*1.02</f>
        <v>1479363.2033461421</v>
      </c>
      <c r="Q21" s="36">
        <f>P21*1.02</f>
        <v>1508950.467413065</v>
      </c>
      <c r="R21" s="36">
        <f>Q21*1.02</f>
        <v>1539129.4767613264</v>
      </c>
      <c r="S21" s="36">
        <f t="shared" si="10"/>
        <v>28438.35454337066</v>
      </c>
      <c r="T21" s="36">
        <f t="shared" si="11"/>
        <v>29007.121634238167</v>
      </c>
      <c r="U21" s="36">
        <f t="shared" si="12"/>
        <v>29587.264066922944</v>
      </c>
      <c r="V21" s="36">
        <f t="shared" si="13"/>
        <v>30179.009348261403</v>
      </c>
      <c r="W21" s="53">
        <f t="shared" si="14"/>
        <v>117211.74959279317</v>
      </c>
      <c r="X21" s="52">
        <f t="shared" si="1"/>
        <v>1539129.4767613264</v>
      </c>
      <c r="Z21" s="36">
        <f t="shared" si="15"/>
        <v>6774520.8405244127</v>
      </c>
      <c r="AB21" s="36">
        <f t="shared" si="16"/>
        <v>1601080.6304880723</v>
      </c>
      <c r="AC21" s="36">
        <v>5295369.8233483601</v>
      </c>
      <c r="AD21" s="52">
        <f t="shared" si="17"/>
        <v>6896450.4538364327</v>
      </c>
    </row>
    <row r="22" spans="1:34" x14ac:dyDescent="0.25">
      <c r="A22" s="65" t="s">
        <v>49</v>
      </c>
      <c r="B22" s="56">
        <f>SUM(B5:B21)</f>
        <v>276759714.57907248</v>
      </c>
      <c r="C22" s="57">
        <f t="shared" ref="C22:N22" si="47">SUM(C5:C21)</f>
        <v>282294908.87065387</v>
      </c>
      <c r="D22" s="56">
        <f t="shared" si="47"/>
        <v>287940807.04806697</v>
      </c>
      <c r="E22" s="56">
        <f t="shared" si="47"/>
        <v>293699623.18902838</v>
      </c>
      <c r="F22" s="56">
        <f>SUM(F5:F21)</f>
        <v>299573615.65280885</v>
      </c>
      <c r="G22" s="56">
        <f t="shared" si="47"/>
        <v>5535194.2915814444</v>
      </c>
      <c r="H22" s="58">
        <f t="shared" si="47"/>
        <v>5645898.1774130939</v>
      </c>
      <c r="I22" s="58">
        <f t="shared" si="47"/>
        <v>5758816.1409613555</v>
      </c>
      <c r="J22" s="58">
        <f t="shared" si="47"/>
        <v>5873992.4637805857</v>
      </c>
      <c r="K22" s="58">
        <f t="shared" si="47"/>
        <v>22813901.073736474</v>
      </c>
      <c r="L22" s="57">
        <f>SUM(L5:L21)</f>
        <v>299573615.65280885</v>
      </c>
      <c r="N22" s="64">
        <f t="shared" si="47"/>
        <v>97350696.220927566</v>
      </c>
      <c r="O22" s="64">
        <f t="shared" ref="O22" si="48">SUM(O5:O21)</f>
        <v>99297710.14534612</v>
      </c>
      <c r="P22" s="64">
        <f t="shared" ref="P22" si="49">SUM(P5:P21)</f>
        <v>101283664.34825306</v>
      </c>
      <c r="Q22" s="64">
        <f t="shared" ref="Q22" si="50">SUM(Q5:Q21)</f>
        <v>103309337.6352181</v>
      </c>
      <c r="R22" s="64">
        <f t="shared" ref="R22" si="51">SUM(R5:R21)</f>
        <v>105375524.38792248</v>
      </c>
      <c r="S22" s="64">
        <f t="shared" ref="S22" si="52">SUM(S5:S21)</f>
        <v>1947013.9244185542</v>
      </c>
      <c r="T22" s="64">
        <f t="shared" ref="T22" si="53">SUM(T5:T21)</f>
        <v>1985954.2029069259</v>
      </c>
      <c r="U22" s="64">
        <f t="shared" ref="U22" si="54">SUM(U5:U21)</f>
        <v>2025673.2869650605</v>
      </c>
      <c r="V22" s="64">
        <f t="shared" ref="V22" si="55">SUM(V5:V21)</f>
        <v>2066186.7527043622</v>
      </c>
      <c r="W22" s="62">
        <f t="shared" ref="W22" si="56">SUM(W5:W21)</f>
        <v>8024828.1669949023</v>
      </c>
      <c r="X22" s="63">
        <f t="shared" ref="X22" si="57">SUM(X5:X21)</f>
        <v>105375524.38792248</v>
      </c>
      <c r="Z22" s="69"/>
      <c r="AB22" s="69">
        <f t="shared" ref="AB22" si="58">SUM(AB5:AB21)</f>
        <v>404949140.04073143</v>
      </c>
      <c r="AC22" s="69">
        <f t="shared" ref="AC22" si="59">SUM(AC5:AC21)</f>
        <v>174148403.15859288</v>
      </c>
      <c r="AD22" s="61">
        <f t="shared" ref="AD22" si="60">SUM(AD5:AD21)</f>
        <v>579097543.19932425</v>
      </c>
    </row>
    <row r="23" spans="1:34" x14ac:dyDescent="0.25">
      <c r="B23" s="42"/>
    </row>
    <row r="25" spans="1:34" ht="35.25" customHeight="1" x14ac:dyDescent="0.25">
      <c r="A25" s="95" t="s">
        <v>61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7"/>
      <c r="N25" s="95" t="s">
        <v>62</v>
      </c>
      <c r="O25" s="96"/>
      <c r="P25" s="96"/>
      <c r="Q25" s="96"/>
      <c r="R25" s="96"/>
      <c r="S25" s="96"/>
      <c r="T25" s="96"/>
      <c r="U25" s="96"/>
      <c r="V25" s="96"/>
      <c r="W25" s="96"/>
      <c r="X25" s="97"/>
      <c r="Z25" s="43"/>
      <c r="AB25" s="104" t="s">
        <v>63</v>
      </c>
      <c r="AC25" s="105"/>
      <c r="AD25" s="106"/>
      <c r="AF25" s="98" t="s">
        <v>55</v>
      </c>
      <c r="AG25" s="98"/>
    </row>
    <row r="26" spans="1:34" ht="15" customHeight="1" x14ac:dyDescent="0.25">
      <c r="A26" s="86"/>
      <c r="B26" s="24"/>
      <c r="C26" s="23"/>
      <c r="D26" s="23"/>
      <c r="E26" s="23"/>
      <c r="F26" s="23"/>
      <c r="G26" s="90" t="s">
        <v>46</v>
      </c>
      <c r="H26" s="90"/>
      <c r="I26" s="90"/>
      <c r="J26" s="90"/>
      <c r="K26" s="23"/>
      <c r="L26" s="23"/>
      <c r="N26" s="24"/>
      <c r="O26" s="23"/>
      <c r="P26" s="23"/>
      <c r="Q26" s="23"/>
      <c r="R26" s="23"/>
      <c r="S26" s="90" t="s">
        <v>46</v>
      </c>
      <c r="T26" s="90"/>
      <c r="U26" s="90"/>
      <c r="V26" s="90"/>
      <c r="W26" s="23"/>
      <c r="X26" s="23"/>
      <c r="Z26" s="44"/>
      <c r="AB26" s="92" t="s">
        <v>20</v>
      </c>
      <c r="AC26" s="93"/>
      <c r="AD26" s="94"/>
      <c r="AF26" s="99"/>
      <c r="AG26" s="99"/>
    </row>
    <row r="27" spans="1:34" ht="33" customHeight="1" x14ac:dyDescent="0.25">
      <c r="A27" s="86"/>
      <c r="B27" s="24" t="s">
        <v>56</v>
      </c>
      <c r="C27" s="23"/>
      <c r="D27" s="24"/>
      <c r="E27" s="24"/>
      <c r="F27" s="24"/>
      <c r="G27" s="24" t="s">
        <v>17</v>
      </c>
      <c r="H27" s="55" t="s">
        <v>18</v>
      </c>
      <c r="I27" s="24" t="s">
        <v>19</v>
      </c>
      <c r="J27" s="24" t="s">
        <v>20</v>
      </c>
      <c r="K27" s="24"/>
      <c r="L27" s="24" t="s">
        <v>45</v>
      </c>
      <c r="N27" s="41" t="s">
        <v>56</v>
      </c>
      <c r="O27" s="23"/>
      <c r="P27" s="24"/>
      <c r="Q27" s="24"/>
      <c r="R27" s="24"/>
      <c r="S27" s="24" t="s">
        <v>17</v>
      </c>
      <c r="T27" s="24" t="s">
        <v>18</v>
      </c>
      <c r="U27" s="24" t="s">
        <v>19</v>
      </c>
      <c r="V27" s="24" t="s">
        <v>20</v>
      </c>
      <c r="W27" s="55"/>
      <c r="X27" s="24" t="s">
        <v>45</v>
      </c>
      <c r="Z27" s="71" t="s">
        <v>52</v>
      </c>
      <c r="AB27" s="68" t="s">
        <v>47</v>
      </c>
      <c r="AC27" s="66" t="s">
        <v>28</v>
      </c>
      <c r="AD27" s="67" t="s">
        <v>48</v>
      </c>
      <c r="AF27" s="100"/>
      <c r="AG27" s="100"/>
    </row>
    <row r="28" spans="1:34" x14ac:dyDescent="0.25">
      <c r="A28" s="33" t="s">
        <v>0</v>
      </c>
      <c r="B28" s="52">
        <v>5714728.2700255401</v>
      </c>
      <c r="C28" s="52">
        <f>+B28*1.02</f>
        <v>5829022.8354260512</v>
      </c>
      <c r="D28" s="36">
        <f>+C28*1.02</f>
        <v>5945603.2921345728</v>
      </c>
      <c r="E28" s="36">
        <f>+D28*1.02</f>
        <v>6064515.3579772646</v>
      </c>
      <c r="F28" s="36">
        <f>+E28*1.02</f>
        <v>6185805.6651368104</v>
      </c>
      <c r="G28" s="36">
        <f>+C28-B28</f>
        <v>114294.56540051103</v>
      </c>
      <c r="H28" s="50">
        <f>+D28-C28</f>
        <v>116580.45670852158</v>
      </c>
      <c r="I28" s="34">
        <f>+E28-D28</f>
        <v>118912.06584269181</v>
      </c>
      <c r="J28" s="34">
        <f>+F28-E28</f>
        <v>121290.30715954583</v>
      </c>
      <c r="K28" s="47">
        <f>SUM(G28:J28)</f>
        <v>471077.39511127025</v>
      </c>
      <c r="L28" s="52">
        <f t="shared" ref="L28:L44" si="61">B28+SUM(G28:J28)</f>
        <v>6185805.6651368104</v>
      </c>
      <c r="N28" s="36">
        <v>4858593.3745415499</v>
      </c>
      <c r="O28" s="36">
        <f>N28*1.02</f>
        <v>4955765.2420323808</v>
      </c>
      <c r="P28" s="36">
        <f>O28*1.02</f>
        <v>5054880.5468730284</v>
      </c>
      <c r="Q28" s="36">
        <f>P28*1.02</f>
        <v>5155978.1578104887</v>
      </c>
      <c r="R28" s="36">
        <f>Q28*1.02</f>
        <v>5259097.7209666986</v>
      </c>
      <c r="S28" s="36">
        <f>O28-N28</f>
        <v>97171.867490830831</v>
      </c>
      <c r="T28" s="36">
        <f>P28-O28</f>
        <v>99115.304840647615</v>
      </c>
      <c r="U28" s="36">
        <f>Q28-P28</f>
        <v>101097.61093746033</v>
      </c>
      <c r="V28" s="36">
        <f>R28-Q28</f>
        <v>103119.56315620989</v>
      </c>
      <c r="W28" s="53">
        <f>SUM(S28:V28)</f>
        <v>400504.34642514866</v>
      </c>
      <c r="X28" s="52">
        <f t="shared" ref="X28:X44" si="62">N28+SUM(S28:V28)</f>
        <v>5259097.7209666986</v>
      </c>
      <c r="Z28" s="36">
        <v>1294657</v>
      </c>
      <c r="AB28" s="49">
        <f>L28+X28</f>
        <v>11444903.386103509</v>
      </c>
      <c r="AC28" s="53">
        <f>+Z5-B28-N28</f>
        <v>1154073.9935585009</v>
      </c>
      <c r="AD28" s="52">
        <f>AB28+AC28</f>
        <v>12598977.379662011</v>
      </c>
      <c r="AF28" s="36">
        <f>AD28-AD5</f>
        <v>11588.56088026613</v>
      </c>
      <c r="AG28" s="77">
        <f>AF28/AD5</f>
        <v>9.2064851949077357E-4</v>
      </c>
    </row>
    <row r="29" spans="1:34" s="46" customFormat="1" x14ac:dyDescent="0.25">
      <c r="A29" s="31" t="s">
        <v>1</v>
      </c>
      <c r="B29" s="51">
        <v>177020784.70937425</v>
      </c>
      <c r="C29" s="51">
        <f t="shared" ref="C29:C44" si="63">+B29*1.02</f>
        <v>180561200.40356174</v>
      </c>
      <c r="D29" s="45">
        <f t="shared" ref="D29:F29" si="64">+C29*1.02</f>
        <v>184172424.41163298</v>
      </c>
      <c r="E29" s="45">
        <f t="shared" si="64"/>
        <v>187855872.89986566</v>
      </c>
      <c r="F29" s="45">
        <f t="shared" si="64"/>
        <v>191612990.35786298</v>
      </c>
      <c r="G29" s="45">
        <f t="shared" ref="G29:G44" si="65">+C29-B29</f>
        <v>3540415.6941874921</v>
      </c>
      <c r="H29" s="51">
        <f t="shared" ref="H29:H44" si="66">+D29-C29</f>
        <v>3611224.0080712438</v>
      </c>
      <c r="I29" s="45">
        <f t="shared" ref="I29:I44" si="67">+E29-D29</f>
        <v>3683448.4882326722</v>
      </c>
      <c r="J29" s="45">
        <f t="shared" ref="J29:J44" si="68">+F29-E29</f>
        <v>3757117.4579973221</v>
      </c>
      <c r="K29" s="48">
        <f t="shared" ref="K29:K44" si="69">SUM(G29:J29)</f>
        <v>14592205.64848873</v>
      </c>
      <c r="L29" s="51">
        <f t="shared" si="61"/>
        <v>191612990.35786298</v>
      </c>
      <c r="N29" s="45">
        <v>10699312.215978986</v>
      </c>
      <c r="O29" s="45">
        <f t="shared" ref="O29:O44" si="70">N29*1.02</f>
        <v>10913298.460298566</v>
      </c>
      <c r="P29" s="45">
        <f t="shared" ref="P29:R29" si="71">O29*1.02</f>
        <v>11131564.429504538</v>
      </c>
      <c r="Q29" s="45">
        <f t="shared" si="71"/>
        <v>11354195.718094628</v>
      </c>
      <c r="R29" s="45">
        <f t="shared" si="71"/>
        <v>11581279.632456521</v>
      </c>
      <c r="S29" s="45">
        <f t="shared" ref="S29:S44" si="72">O29-N29</f>
        <v>213986.2443195805</v>
      </c>
      <c r="T29" s="45">
        <f t="shared" ref="T29:T44" si="73">P29-O29</f>
        <v>218265.96920597181</v>
      </c>
      <c r="U29" s="45">
        <f t="shared" ref="U29:U44" si="74">Q29-P29</f>
        <v>222631.28859009035</v>
      </c>
      <c r="V29" s="45">
        <f t="shared" ref="V29:V44" si="75">R29-Q29</f>
        <v>227083.91436189227</v>
      </c>
      <c r="W29" s="54">
        <f t="shared" ref="W29:W44" si="76">SUM(S29:V29)</f>
        <v>881967.41647753492</v>
      </c>
      <c r="X29" s="51">
        <f t="shared" si="62"/>
        <v>11581279.632456521</v>
      </c>
      <c r="Y29"/>
      <c r="Z29" s="45">
        <v>993744</v>
      </c>
      <c r="AA29"/>
      <c r="AB29" s="48">
        <f t="shared" ref="AB29:AB44" si="77">L29+X29</f>
        <v>203194269.99031949</v>
      </c>
      <c r="AC29" s="54">
        <f t="shared" ref="AC29:AC44" si="78">+Z6-B29-N29</f>
        <v>-781412.00729689561</v>
      </c>
      <c r="AD29" s="51">
        <f t="shared" ref="AD29:AD44" si="79">AB29+AC29</f>
        <v>202412857.9830226</v>
      </c>
      <c r="AF29" s="45">
        <f>AD29-AD6</f>
        <v>146329.94401845336</v>
      </c>
      <c r="AG29" s="78">
        <f t="shared" ref="AG29:AG45" si="80">AF29/AD6</f>
        <v>7.2345110897555802E-4</v>
      </c>
    </row>
    <row r="30" spans="1:34" x14ac:dyDescent="0.25">
      <c r="A30" s="35" t="s">
        <v>2</v>
      </c>
      <c r="B30" s="52">
        <v>20114793.068708859</v>
      </c>
      <c r="C30" s="52">
        <f t="shared" si="63"/>
        <v>20517088.930083036</v>
      </c>
      <c r="D30" s="36">
        <f t="shared" ref="D30:F30" si="81">+C30*1.02</f>
        <v>20927430.708684698</v>
      </c>
      <c r="E30" s="36">
        <f t="shared" si="81"/>
        <v>21345979.322858393</v>
      </c>
      <c r="F30" s="36">
        <f t="shared" si="81"/>
        <v>21772898.90931556</v>
      </c>
      <c r="G30" s="36">
        <f t="shared" si="65"/>
        <v>402295.86137417704</v>
      </c>
      <c r="H30" s="52">
        <f t="shared" si="66"/>
        <v>410341.77860166132</v>
      </c>
      <c r="I30" s="36">
        <f t="shared" si="67"/>
        <v>418548.61417369545</v>
      </c>
      <c r="J30" s="36">
        <f t="shared" si="68"/>
        <v>426919.58645716682</v>
      </c>
      <c r="K30" s="49">
        <f t="shared" si="69"/>
        <v>1658105.8406067006</v>
      </c>
      <c r="L30" s="52">
        <f t="shared" si="61"/>
        <v>21772898.90931556</v>
      </c>
      <c r="N30" s="36">
        <v>4918115.9221759392</v>
      </c>
      <c r="O30" s="36">
        <f t="shared" si="70"/>
        <v>5016478.2406194583</v>
      </c>
      <c r="P30" s="36">
        <f t="shared" ref="P30:R30" si="82">O30*1.02</f>
        <v>5116807.8054318475</v>
      </c>
      <c r="Q30" s="36">
        <f t="shared" si="82"/>
        <v>5219143.9615404848</v>
      </c>
      <c r="R30" s="36">
        <f t="shared" si="82"/>
        <v>5323526.8407712942</v>
      </c>
      <c r="S30" s="36">
        <f t="shared" si="72"/>
        <v>98362.318443519063</v>
      </c>
      <c r="T30" s="36">
        <f t="shared" si="73"/>
        <v>100329.5648123892</v>
      </c>
      <c r="U30" s="36">
        <f t="shared" si="74"/>
        <v>102336.15610863734</v>
      </c>
      <c r="V30" s="36">
        <f t="shared" si="75"/>
        <v>104382.8792308094</v>
      </c>
      <c r="W30" s="53">
        <f t="shared" si="76"/>
        <v>405410.918595355</v>
      </c>
      <c r="X30" s="52">
        <f t="shared" si="62"/>
        <v>5323526.8407712942</v>
      </c>
      <c r="Z30" s="36">
        <v>4309130</v>
      </c>
      <c r="AB30" s="49">
        <f t="shared" si="77"/>
        <v>27096425.750086855</v>
      </c>
      <c r="AC30" s="53">
        <f t="shared" si="78"/>
        <v>6635730.2618760066</v>
      </c>
      <c r="AD30" s="52">
        <f t="shared" si="79"/>
        <v>33732156.011962861</v>
      </c>
      <c r="AF30" s="36">
        <f t="shared" ref="AF30:AF44" si="83">AD30-AD7</f>
        <v>-191786.68504300714</v>
      </c>
      <c r="AG30" s="77">
        <f t="shared" si="80"/>
        <v>-5.6534314644958485E-3</v>
      </c>
    </row>
    <row r="31" spans="1:34" s="46" customFormat="1" x14ac:dyDescent="0.25">
      <c r="A31" s="31" t="s">
        <v>3</v>
      </c>
      <c r="B31" s="51">
        <v>4200322.9677704722</v>
      </c>
      <c r="C31" s="51">
        <f t="shared" si="63"/>
        <v>4284329.4271258814</v>
      </c>
      <c r="D31" s="45">
        <f t="shared" ref="D31:F31" si="84">+C31*1.02</f>
        <v>4370016.0156683987</v>
      </c>
      <c r="E31" s="45">
        <f t="shared" si="84"/>
        <v>4457416.3359817667</v>
      </c>
      <c r="F31" s="45">
        <f t="shared" si="84"/>
        <v>4546564.6627014019</v>
      </c>
      <c r="G31" s="45">
        <f t="shared" si="65"/>
        <v>84006.459355409257</v>
      </c>
      <c r="H31" s="51">
        <f t="shared" si="66"/>
        <v>85686.588542517275</v>
      </c>
      <c r="I31" s="45">
        <f t="shared" si="67"/>
        <v>87400.320313367993</v>
      </c>
      <c r="J31" s="45">
        <f t="shared" si="68"/>
        <v>89148.326719635166</v>
      </c>
      <c r="K31" s="48">
        <f t="shared" si="69"/>
        <v>346241.69493092969</v>
      </c>
      <c r="L31" s="51">
        <f t="shared" si="61"/>
        <v>4546564.6627014019</v>
      </c>
      <c r="N31" s="45">
        <v>4516153.5256759087</v>
      </c>
      <c r="O31" s="45">
        <f t="shared" si="70"/>
        <v>4606476.5961894272</v>
      </c>
      <c r="P31" s="45">
        <f t="shared" ref="P31:R31" si="85">O31*1.02</f>
        <v>4698606.1281132158</v>
      </c>
      <c r="Q31" s="45">
        <f t="shared" si="85"/>
        <v>4792578.2506754799</v>
      </c>
      <c r="R31" s="45">
        <f t="shared" si="85"/>
        <v>4888429.8156889891</v>
      </c>
      <c r="S31" s="45">
        <f t="shared" si="72"/>
        <v>90323.070513518527</v>
      </c>
      <c r="T31" s="45">
        <f t="shared" si="73"/>
        <v>92129.5319237886</v>
      </c>
      <c r="U31" s="45">
        <f t="shared" si="74"/>
        <v>93972.122562264092</v>
      </c>
      <c r="V31" s="45">
        <f t="shared" si="75"/>
        <v>95851.565013509244</v>
      </c>
      <c r="W31" s="54">
        <f t="shared" si="76"/>
        <v>372276.29001308046</v>
      </c>
      <c r="X31" s="51">
        <f t="shared" si="62"/>
        <v>4888429.8156889891</v>
      </c>
      <c r="Y31"/>
      <c r="Z31" s="45">
        <v>5456495</v>
      </c>
      <c r="AA31"/>
      <c r="AB31" s="48">
        <f t="shared" si="77"/>
        <v>9434994.4783903919</v>
      </c>
      <c r="AC31" s="54">
        <f t="shared" si="78"/>
        <v>5728539.2583839921</v>
      </c>
      <c r="AD31" s="51">
        <f t="shared" si="79"/>
        <v>15163533.736774385</v>
      </c>
      <c r="AF31" s="45">
        <f t="shared" si="83"/>
        <v>-22425.195834193379</v>
      </c>
      <c r="AG31" s="78">
        <f t="shared" si="80"/>
        <v>-1.4767059448606895E-3</v>
      </c>
    </row>
    <row r="32" spans="1:34" x14ac:dyDescent="0.25">
      <c r="A32" s="35" t="s">
        <v>4</v>
      </c>
      <c r="B32" s="52">
        <v>28431141.591739893</v>
      </c>
      <c r="C32" s="52">
        <f t="shared" si="63"/>
        <v>28999764.42357469</v>
      </c>
      <c r="D32" s="36">
        <f t="shared" ref="D32:F32" si="86">+C32*1.02</f>
        <v>29579759.712046184</v>
      </c>
      <c r="E32" s="36">
        <f t="shared" si="86"/>
        <v>30171354.906287108</v>
      </c>
      <c r="F32" s="36">
        <f t="shared" si="86"/>
        <v>30774782.004412849</v>
      </c>
      <c r="G32" s="36">
        <f t="shared" si="65"/>
        <v>568622.83183479682</v>
      </c>
      <c r="H32" s="52">
        <f t="shared" si="66"/>
        <v>579995.28847149387</v>
      </c>
      <c r="I32" s="36">
        <f t="shared" si="67"/>
        <v>591595.19424092397</v>
      </c>
      <c r="J32" s="36">
        <f t="shared" si="68"/>
        <v>603427.09812574089</v>
      </c>
      <c r="K32" s="49">
        <f t="shared" si="69"/>
        <v>2343640.4126729555</v>
      </c>
      <c r="L32" s="52">
        <f t="shared" si="61"/>
        <v>30774782.004412849</v>
      </c>
      <c r="N32" s="36">
        <v>9554119.2181326021</v>
      </c>
      <c r="O32" s="36">
        <f t="shared" si="70"/>
        <v>9745201.6024952549</v>
      </c>
      <c r="P32" s="36">
        <f t="shared" ref="P32:R32" si="87">O32*1.02</f>
        <v>9940105.6345451605</v>
      </c>
      <c r="Q32" s="36">
        <f t="shared" si="87"/>
        <v>10138907.747236064</v>
      </c>
      <c r="R32" s="36">
        <f t="shared" si="87"/>
        <v>10341685.902180785</v>
      </c>
      <c r="S32" s="36">
        <f t="shared" si="72"/>
        <v>191082.3843626529</v>
      </c>
      <c r="T32" s="36">
        <f t="shared" si="73"/>
        <v>194904.03204990551</v>
      </c>
      <c r="U32" s="36">
        <f t="shared" si="74"/>
        <v>198802.11269090325</v>
      </c>
      <c r="V32" s="36">
        <f t="shared" si="75"/>
        <v>202778.15494472161</v>
      </c>
      <c r="W32" s="53">
        <f t="shared" si="76"/>
        <v>787566.68404818326</v>
      </c>
      <c r="X32" s="52">
        <f t="shared" si="62"/>
        <v>10341685.902180785</v>
      </c>
      <c r="Z32" s="36">
        <v>29150852</v>
      </c>
      <c r="AB32" s="49">
        <f t="shared" si="77"/>
        <v>41116467.906593636</v>
      </c>
      <c r="AC32" s="53">
        <f t="shared" si="78"/>
        <v>29939127.124903917</v>
      </c>
      <c r="AD32" s="52">
        <f t="shared" si="79"/>
        <v>71055595.031497553</v>
      </c>
      <c r="AF32" s="36">
        <f t="shared" si="83"/>
        <v>-64979.221220090985</v>
      </c>
      <c r="AG32" s="77">
        <f t="shared" si="80"/>
        <v>-9.1364871421307473E-4</v>
      </c>
    </row>
    <row r="33" spans="1:33" s="46" customFormat="1" x14ac:dyDescent="0.25">
      <c r="A33" s="31" t="s">
        <v>5</v>
      </c>
      <c r="B33" s="51">
        <v>14897550.36859183</v>
      </c>
      <c r="C33" s="51">
        <f t="shared" si="63"/>
        <v>15195501.375963667</v>
      </c>
      <c r="D33" s="45">
        <f t="shared" ref="D33:F33" si="88">+C33*1.02</f>
        <v>15499411.403482942</v>
      </c>
      <c r="E33" s="45">
        <f t="shared" si="88"/>
        <v>15809399.631552601</v>
      </c>
      <c r="F33" s="45">
        <f t="shared" si="88"/>
        <v>16125587.624183653</v>
      </c>
      <c r="G33" s="45">
        <f t="shared" si="65"/>
        <v>297951.00737183727</v>
      </c>
      <c r="H33" s="51">
        <f t="shared" si="66"/>
        <v>303910.0275192745</v>
      </c>
      <c r="I33" s="45">
        <f t="shared" si="67"/>
        <v>309988.22806965932</v>
      </c>
      <c r="J33" s="45">
        <f t="shared" si="68"/>
        <v>316187.99263105169</v>
      </c>
      <c r="K33" s="48">
        <f t="shared" si="69"/>
        <v>1228037.2555918228</v>
      </c>
      <c r="L33" s="51">
        <f t="shared" si="61"/>
        <v>16125587.624183653</v>
      </c>
      <c r="N33" s="45">
        <v>3397072.4278828921</v>
      </c>
      <c r="O33" s="45">
        <f t="shared" si="70"/>
        <v>3465013.8764405502</v>
      </c>
      <c r="P33" s="45">
        <f t="shared" ref="P33:R33" si="89">O33*1.02</f>
        <v>3534314.1539693614</v>
      </c>
      <c r="Q33" s="45">
        <f t="shared" si="89"/>
        <v>3605000.4370487486</v>
      </c>
      <c r="R33" s="45">
        <f t="shared" si="89"/>
        <v>3677100.4457897237</v>
      </c>
      <c r="S33" s="45">
        <f t="shared" si="72"/>
        <v>67941.448557658121</v>
      </c>
      <c r="T33" s="45">
        <f t="shared" si="73"/>
        <v>69300.277528811246</v>
      </c>
      <c r="U33" s="45">
        <f t="shared" si="74"/>
        <v>70686.283079387154</v>
      </c>
      <c r="V33" s="45">
        <f t="shared" si="75"/>
        <v>72100.008740975056</v>
      </c>
      <c r="W33" s="54">
        <f t="shared" si="76"/>
        <v>280028.01790683158</v>
      </c>
      <c r="X33" s="51">
        <f t="shared" si="62"/>
        <v>3677100.4457897237</v>
      </c>
      <c r="Y33"/>
      <c r="Z33" s="45">
        <v>21587548</v>
      </c>
      <c r="AA33"/>
      <c r="AB33" s="48">
        <f t="shared" si="77"/>
        <v>19802688.069973376</v>
      </c>
      <c r="AC33" s="54">
        <f t="shared" si="78"/>
        <v>20160238.140122596</v>
      </c>
      <c r="AD33" s="51">
        <f t="shared" si="79"/>
        <v>39962926.210095972</v>
      </c>
      <c r="AF33" s="45">
        <f t="shared" si="83"/>
        <v>117656.23473899066</v>
      </c>
      <c r="AG33" s="78">
        <f t="shared" si="80"/>
        <v>2.9528281477765681E-3</v>
      </c>
    </row>
    <row r="34" spans="1:33" x14ac:dyDescent="0.25">
      <c r="A34" s="35" t="s">
        <v>7</v>
      </c>
      <c r="B34" s="52">
        <v>4849690.7058286462</v>
      </c>
      <c r="C34" s="52">
        <f t="shared" si="63"/>
        <v>4946684.5199452192</v>
      </c>
      <c r="D34" s="36">
        <f t="shared" ref="D34:F34" si="90">+C34*1.02</f>
        <v>5045618.2103441237</v>
      </c>
      <c r="E34" s="36">
        <f t="shared" si="90"/>
        <v>5146530.5745510058</v>
      </c>
      <c r="F34" s="36">
        <f t="shared" si="90"/>
        <v>5249461.1860420257</v>
      </c>
      <c r="G34" s="36">
        <f t="shared" si="65"/>
        <v>96993.814116572961</v>
      </c>
      <c r="H34" s="52">
        <f t="shared" si="66"/>
        <v>98933.690398904495</v>
      </c>
      <c r="I34" s="36">
        <f t="shared" si="67"/>
        <v>100912.36420688219</v>
      </c>
      <c r="J34" s="36">
        <f t="shared" si="68"/>
        <v>102930.61149101984</v>
      </c>
      <c r="K34" s="49">
        <f t="shared" si="69"/>
        <v>399770.48021337949</v>
      </c>
      <c r="L34" s="52">
        <f t="shared" si="61"/>
        <v>5249461.1860420257</v>
      </c>
      <c r="N34" s="36">
        <v>272542.37018335436</v>
      </c>
      <c r="O34" s="36">
        <f t="shared" si="70"/>
        <v>277993.21758702147</v>
      </c>
      <c r="P34" s="36">
        <f t="shared" ref="P34:R34" si="91">O34*1.02</f>
        <v>283553.08193876193</v>
      </c>
      <c r="Q34" s="36">
        <f t="shared" si="91"/>
        <v>289224.14357753715</v>
      </c>
      <c r="R34" s="36">
        <f t="shared" si="91"/>
        <v>295008.62644908793</v>
      </c>
      <c r="S34" s="36">
        <f t="shared" si="72"/>
        <v>5450.8474036671105</v>
      </c>
      <c r="T34" s="36">
        <f t="shared" si="73"/>
        <v>5559.8643517404562</v>
      </c>
      <c r="U34" s="36">
        <f t="shared" si="74"/>
        <v>5671.0616387752234</v>
      </c>
      <c r="V34" s="36">
        <f t="shared" si="75"/>
        <v>5784.4828715507756</v>
      </c>
      <c r="W34" s="53">
        <f t="shared" si="76"/>
        <v>22466.256265733566</v>
      </c>
      <c r="X34" s="52">
        <f t="shared" si="62"/>
        <v>295008.62644908793</v>
      </c>
      <c r="Z34" s="36">
        <v>2224580</v>
      </c>
      <c r="AB34" s="49">
        <f t="shared" si="77"/>
        <v>5544469.8124911133</v>
      </c>
      <c r="AC34" s="53">
        <f t="shared" si="78"/>
        <v>2000591.2946677003</v>
      </c>
      <c r="AD34" s="52">
        <f t="shared" si="79"/>
        <v>7545061.1071588136</v>
      </c>
      <c r="AF34" s="36">
        <f t="shared" si="83"/>
        <v>18463.872796143405</v>
      </c>
      <c r="AG34" s="77">
        <f t="shared" si="80"/>
        <v>2.4531501050496785E-3</v>
      </c>
    </row>
    <row r="35" spans="1:33" s="46" customFormat="1" x14ac:dyDescent="0.25">
      <c r="A35" s="31" t="s">
        <v>8</v>
      </c>
      <c r="B35" s="51">
        <v>116902.03916429517</v>
      </c>
      <c r="C35" s="51">
        <f t="shared" si="63"/>
        <v>119240.07994758108</v>
      </c>
      <c r="D35" s="45">
        <f t="shared" ref="D35:F35" si="92">+C35*1.02</f>
        <v>121624.88154653271</v>
      </c>
      <c r="E35" s="45">
        <f t="shared" si="92"/>
        <v>124057.37917746336</v>
      </c>
      <c r="F35" s="45">
        <f t="shared" si="92"/>
        <v>126538.52676101263</v>
      </c>
      <c r="G35" s="45">
        <f t="shared" si="65"/>
        <v>2338.0407832859055</v>
      </c>
      <c r="H35" s="51">
        <f t="shared" si="66"/>
        <v>2384.801598951628</v>
      </c>
      <c r="I35" s="45">
        <f t="shared" si="67"/>
        <v>2432.4976309306512</v>
      </c>
      <c r="J35" s="45">
        <f t="shared" si="68"/>
        <v>2481.1475835492747</v>
      </c>
      <c r="K35" s="48">
        <f t="shared" si="69"/>
        <v>9636.4875967174594</v>
      </c>
      <c r="L35" s="51">
        <f t="shared" si="61"/>
        <v>126538.52676101263</v>
      </c>
      <c r="N35" s="45">
        <v>11107735.436138472</v>
      </c>
      <c r="O35" s="45">
        <f t="shared" si="70"/>
        <v>11329890.144861242</v>
      </c>
      <c r="P35" s="45">
        <f t="shared" ref="P35:R35" si="93">O35*1.02</f>
        <v>11556487.947758466</v>
      </c>
      <c r="Q35" s="45">
        <f t="shared" si="93"/>
        <v>11787617.706713635</v>
      </c>
      <c r="R35" s="45">
        <f t="shared" si="93"/>
        <v>12023370.060847908</v>
      </c>
      <c r="S35" s="45">
        <f t="shared" si="72"/>
        <v>222154.70872277021</v>
      </c>
      <c r="T35" s="45">
        <f t="shared" si="73"/>
        <v>226597.8028972242</v>
      </c>
      <c r="U35" s="45">
        <f t="shared" si="74"/>
        <v>231129.75895516947</v>
      </c>
      <c r="V35" s="45">
        <f t="shared" si="75"/>
        <v>235752.35413427278</v>
      </c>
      <c r="W35" s="54">
        <f t="shared" si="76"/>
        <v>915634.62470943667</v>
      </c>
      <c r="X35" s="51">
        <f t="shared" si="62"/>
        <v>12023370.060847908</v>
      </c>
      <c r="Y35"/>
      <c r="Z35" s="45">
        <v>4111954</v>
      </c>
      <c r="AA35"/>
      <c r="AB35" s="48">
        <f t="shared" si="77"/>
        <v>12149908.58760892</v>
      </c>
      <c r="AC35" s="54">
        <f t="shared" si="78"/>
        <v>4201158.4743848071</v>
      </c>
      <c r="AD35" s="51">
        <f t="shared" si="79"/>
        <v>16351067.061993727</v>
      </c>
      <c r="AF35" s="45">
        <f t="shared" si="83"/>
        <v>-7353.3175052069128</v>
      </c>
      <c r="AG35" s="78">
        <f t="shared" si="80"/>
        <v>-4.4951268732660774E-4</v>
      </c>
    </row>
    <row r="36" spans="1:33" x14ac:dyDescent="0.25">
      <c r="A36" s="35" t="s">
        <v>9</v>
      </c>
      <c r="B36" s="52">
        <v>20926.908245460247</v>
      </c>
      <c r="C36" s="52">
        <f t="shared" si="63"/>
        <v>21345.446410369452</v>
      </c>
      <c r="D36" s="36">
        <f t="shared" ref="D36:F36" si="94">+C36*1.02</f>
        <v>21772.355338576843</v>
      </c>
      <c r="E36" s="36">
        <f t="shared" si="94"/>
        <v>22207.802445348381</v>
      </c>
      <c r="F36" s="36">
        <f t="shared" si="94"/>
        <v>22651.958494255348</v>
      </c>
      <c r="G36" s="36">
        <f t="shared" si="65"/>
        <v>418.53816490920508</v>
      </c>
      <c r="H36" s="52">
        <f t="shared" si="66"/>
        <v>426.908928207391</v>
      </c>
      <c r="I36" s="36">
        <f t="shared" si="67"/>
        <v>435.44710677153853</v>
      </c>
      <c r="J36" s="36">
        <f t="shared" si="68"/>
        <v>444.15604890696704</v>
      </c>
      <c r="K36" s="49">
        <f t="shared" si="69"/>
        <v>1725.0502487951017</v>
      </c>
      <c r="L36" s="52">
        <f t="shared" si="61"/>
        <v>22651.958494255348</v>
      </c>
      <c r="N36" s="36">
        <v>4204547.7606204934</v>
      </c>
      <c r="O36" s="36">
        <f t="shared" si="70"/>
        <v>4288638.715832903</v>
      </c>
      <c r="P36" s="36">
        <f t="shared" ref="P36:R36" si="95">O36*1.02</f>
        <v>4374411.4901495613</v>
      </c>
      <c r="Q36" s="36">
        <f t="shared" si="95"/>
        <v>4461899.7199525526</v>
      </c>
      <c r="R36" s="36">
        <f t="shared" si="95"/>
        <v>4551137.7143516038</v>
      </c>
      <c r="S36" s="36">
        <f t="shared" si="72"/>
        <v>84090.955212409608</v>
      </c>
      <c r="T36" s="36">
        <f t="shared" si="73"/>
        <v>85772.774316658266</v>
      </c>
      <c r="U36" s="36">
        <f t="shared" si="74"/>
        <v>87488.229802991264</v>
      </c>
      <c r="V36" s="36">
        <f t="shared" si="75"/>
        <v>89237.994399051182</v>
      </c>
      <c r="W36" s="53">
        <f t="shared" si="76"/>
        <v>346589.95373111032</v>
      </c>
      <c r="X36" s="52">
        <f t="shared" si="62"/>
        <v>4551137.7143516038</v>
      </c>
      <c r="Z36" s="36">
        <v>1524961</v>
      </c>
      <c r="AB36" s="49">
        <f t="shared" si="77"/>
        <v>4573789.6728458591</v>
      </c>
      <c r="AC36" s="53">
        <f t="shared" si="78"/>
        <v>1506151.4460872272</v>
      </c>
      <c r="AD36" s="52">
        <f t="shared" si="79"/>
        <v>6079941.1189330863</v>
      </c>
      <c r="AF36" s="36">
        <f t="shared" si="83"/>
        <v>1550.5121576664969</v>
      </c>
      <c r="AG36" s="77">
        <f t="shared" si="80"/>
        <v>2.5508596896326184E-4</v>
      </c>
    </row>
    <row r="37" spans="1:33" s="46" customFormat="1" x14ac:dyDescent="0.25">
      <c r="A37" s="31" t="s">
        <v>10</v>
      </c>
      <c r="B37" s="51">
        <v>947019.56729302369</v>
      </c>
      <c r="C37" s="51">
        <f t="shared" si="63"/>
        <v>965959.95863888413</v>
      </c>
      <c r="D37" s="45">
        <f t="shared" ref="D37:F37" si="96">+C37*1.02</f>
        <v>985279.15781166183</v>
      </c>
      <c r="E37" s="45">
        <f t="shared" si="96"/>
        <v>1004984.7409678951</v>
      </c>
      <c r="F37" s="45">
        <f t="shared" si="96"/>
        <v>1025084.4357872531</v>
      </c>
      <c r="G37" s="45">
        <f t="shared" si="65"/>
        <v>18940.391345860437</v>
      </c>
      <c r="H37" s="51">
        <f t="shared" si="66"/>
        <v>19319.199172777706</v>
      </c>
      <c r="I37" s="45">
        <f t="shared" si="67"/>
        <v>19705.583156233304</v>
      </c>
      <c r="J37" s="45">
        <f t="shared" si="68"/>
        <v>20099.694819357945</v>
      </c>
      <c r="K37" s="48">
        <f t="shared" si="69"/>
        <v>78064.868494229391</v>
      </c>
      <c r="L37" s="51">
        <f t="shared" si="61"/>
        <v>1025084.4357872531</v>
      </c>
      <c r="N37" s="45">
        <v>3258486.7133655436</v>
      </c>
      <c r="O37" s="45">
        <f t="shared" si="70"/>
        <v>3323656.4476328543</v>
      </c>
      <c r="P37" s="45">
        <f t="shared" ref="P37:R37" si="97">O37*1.02</f>
        <v>3390129.5765855117</v>
      </c>
      <c r="Q37" s="45">
        <f t="shared" si="97"/>
        <v>3457932.1681172219</v>
      </c>
      <c r="R37" s="45">
        <f t="shared" si="97"/>
        <v>3527090.8114795666</v>
      </c>
      <c r="S37" s="45">
        <f t="shared" si="72"/>
        <v>65169.734267310705</v>
      </c>
      <c r="T37" s="45">
        <f t="shared" si="73"/>
        <v>66473.128952657338</v>
      </c>
      <c r="U37" s="45">
        <f t="shared" si="74"/>
        <v>67802.591531710234</v>
      </c>
      <c r="V37" s="45">
        <f t="shared" si="75"/>
        <v>69158.643362344708</v>
      </c>
      <c r="W37" s="54">
        <f t="shared" si="76"/>
        <v>268604.09811402299</v>
      </c>
      <c r="X37" s="51">
        <f t="shared" si="62"/>
        <v>3527090.8114795666</v>
      </c>
      <c r="Y37"/>
      <c r="Z37" s="45">
        <v>3552840</v>
      </c>
      <c r="AA37"/>
      <c r="AB37" s="48">
        <f t="shared" si="77"/>
        <v>4552175.2472668197</v>
      </c>
      <c r="AC37" s="54">
        <f t="shared" si="78"/>
        <v>3765846.7754839584</v>
      </c>
      <c r="AD37" s="51">
        <f t="shared" si="79"/>
        <v>8318022.0227507781</v>
      </c>
      <c r="AF37" s="45">
        <f t="shared" si="83"/>
        <v>-17558.608597776853</v>
      </c>
      <c r="AG37" s="78">
        <f t="shared" si="80"/>
        <v>-2.1064649691878955E-3</v>
      </c>
    </row>
    <row r="38" spans="1:33" x14ac:dyDescent="0.25">
      <c r="A38" s="35" t="s">
        <v>12</v>
      </c>
      <c r="B38" s="52">
        <v>18220.842524064527</v>
      </c>
      <c r="C38" s="52">
        <f t="shared" si="63"/>
        <v>18585.259374545818</v>
      </c>
      <c r="D38" s="36">
        <f t="shared" ref="D38:F38" si="98">+C38*1.02</f>
        <v>18956.964562036734</v>
      </c>
      <c r="E38" s="36">
        <f t="shared" si="98"/>
        <v>19336.103853277469</v>
      </c>
      <c r="F38" s="36">
        <f t="shared" si="98"/>
        <v>19722.82593034302</v>
      </c>
      <c r="G38" s="36">
        <f t="shared" si="65"/>
        <v>364.41685048129148</v>
      </c>
      <c r="H38" s="52">
        <f t="shared" si="66"/>
        <v>371.7051874909157</v>
      </c>
      <c r="I38" s="36">
        <f t="shared" si="67"/>
        <v>379.13929124073547</v>
      </c>
      <c r="J38" s="36">
        <f t="shared" si="68"/>
        <v>386.72207706555128</v>
      </c>
      <c r="K38" s="49">
        <f t="shared" si="69"/>
        <v>1501.9834062784939</v>
      </c>
      <c r="L38" s="52">
        <f t="shared" si="61"/>
        <v>19722.82593034302</v>
      </c>
      <c r="N38" s="36">
        <v>7177364.4756392455</v>
      </c>
      <c r="O38" s="36">
        <f t="shared" si="70"/>
        <v>7320911.7651520306</v>
      </c>
      <c r="P38" s="36">
        <f t="shared" ref="P38:R38" si="99">O38*1.02</f>
        <v>7467330.0004550712</v>
      </c>
      <c r="Q38" s="36">
        <f t="shared" si="99"/>
        <v>7616676.6004641727</v>
      </c>
      <c r="R38" s="36">
        <f t="shared" si="99"/>
        <v>7769010.1324734567</v>
      </c>
      <c r="S38" s="36">
        <f t="shared" si="72"/>
        <v>143547.28951278515</v>
      </c>
      <c r="T38" s="36">
        <f t="shared" si="73"/>
        <v>146418.23530304059</v>
      </c>
      <c r="U38" s="36">
        <f t="shared" si="74"/>
        <v>149346.60000910144</v>
      </c>
      <c r="V38" s="36">
        <f t="shared" si="75"/>
        <v>152333.53200928401</v>
      </c>
      <c r="W38" s="53">
        <f t="shared" si="76"/>
        <v>591645.6568342112</v>
      </c>
      <c r="X38" s="52">
        <f t="shared" si="62"/>
        <v>7769010.1324734567</v>
      </c>
      <c r="Z38" s="36">
        <v>9737348</v>
      </c>
      <c r="AB38" s="49">
        <f t="shared" si="77"/>
        <v>7788732.9584037997</v>
      </c>
      <c r="AC38" s="53">
        <f t="shared" si="78"/>
        <v>9804423.9421585314</v>
      </c>
      <c r="AD38" s="52">
        <f t="shared" si="79"/>
        <v>17593156.900562331</v>
      </c>
      <c r="AF38" s="36">
        <f t="shared" si="83"/>
        <v>-5529.2147961631417</v>
      </c>
      <c r="AG38" s="77">
        <f t="shared" si="80"/>
        <v>-3.1418338618686753E-4</v>
      </c>
    </row>
    <row r="39" spans="1:33" s="46" customFormat="1" x14ac:dyDescent="0.25">
      <c r="A39" s="31" t="s">
        <v>13</v>
      </c>
      <c r="B39" s="51">
        <v>8269275.9507547831</v>
      </c>
      <c r="C39" s="51">
        <f t="shared" si="63"/>
        <v>8434661.4697698783</v>
      </c>
      <c r="D39" s="45">
        <f t="shared" ref="D39:F39" si="100">+C39*1.02</f>
        <v>8603354.6991652753</v>
      </c>
      <c r="E39" s="45">
        <f t="shared" si="100"/>
        <v>8775421.7931485809</v>
      </c>
      <c r="F39" s="45">
        <f t="shared" si="100"/>
        <v>8950930.2290115524</v>
      </c>
      <c r="G39" s="45">
        <f t="shared" si="65"/>
        <v>165385.5190150952</v>
      </c>
      <c r="H39" s="51">
        <f t="shared" si="66"/>
        <v>168693.22939539701</v>
      </c>
      <c r="I39" s="45">
        <f t="shared" si="67"/>
        <v>172067.09398330562</v>
      </c>
      <c r="J39" s="45">
        <f t="shared" si="68"/>
        <v>175508.43586297147</v>
      </c>
      <c r="K39" s="48">
        <f t="shared" si="69"/>
        <v>681654.27825676929</v>
      </c>
      <c r="L39" s="51">
        <f t="shared" si="61"/>
        <v>8950930.2290115524</v>
      </c>
      <c r="N39" s="45">
        <v>19744438.260949634</v>
      </c>
      <c r="O39" s="45">
        <f t="shared" si="70"/>
        <v>20139327.026168626</v>
      </c>
      <c r="P39" s="45">
        <f t="shared" ref="P39:R39" si="101">O39*1.02</f>
        <v>20542113.566691998</v>
      </c>
      <c r="Q39" s="45">
        <f t="shared" si="101"/>
        <v>20952955.838025838</v>
      </c>
      <c r="R39" s="45">
        <f t="shared" si="101"/>
        <v>21372014.954786357</v>
      </c>
      <c r="S39" s="45">
        <f t="shared" si="72"/>
        <v>394888.76521899179</v>
      </c>
      <c r="T39" s="45">
        <f t="shared" si="73"/>
        <v>402786.54052337259</v>
      </c>
      <c r="U39" s="45">
        <f t="shared" si="74"/>
        <v>410842.27133383974</v>
      </c>
      <c r="V39" s="45">
        <f t="shared" si="75"/>
        <v>419059.1167605184</v>
      </c>
      <c r="W39" s="54">
        <f t="shared" si="76"/>
        <v>1627576.6938367225</v>
      </c>
      <c r="X39" s="51">
        <f t="shared" si="62"/>
        <v>21372014.954786357</v>
      </c>
      <c r="Y39"/>
      <c r="Z39" s="45">
        <v>66446762</v>
      </c>
      <c r="AA39"/>
      <c r="AB39" s="48">
        <f t="shared" si="77"/>
        <v>30322945.183797911</v>
      </c>
      <c r="AC39" s="54">
        <f t="shared" si="78"/>
        <v>65933358.054737292</v>
      </c>
      <c r="AD39" s="51">
        <f t="shared" si="79"/>
        <v>96256303.238535196</v>
      </c>
      <c r="AF39" s="45">
        <f t="shared" si="83"/>
        <v>42320.996160537004</v>
      </c>
      <c r="AG39" s="78">
        <f t="shared" si="80"/>
        <v>4.3986326284598941E-4</v>
      </c>
    </row>
    <row r="40" spans="1:33" x14ac:dyDescent="0.25">
      <c r="A40" s="35" t="s">
        <v>14</v>
      </c>
      <c r="B40" s="52">
        <v>2879302.985998855</v>
      </c>
      <c r="C40" s="52">
        <f t="shared" si="63"/>
        <v>2936889.0457188319</v>
      </c>
      <c r="D40" s="36">
        <f t="shared" ref="D40:F40" si="102">+C40*1.02</f>
        <v>2995626.8266332084</v>
      </c>
      <c r="E40" s="36">
        <f t="shared" si="102"/>
        <v>3055539.3631658726</v>
      </c>
      <c r="F40" s="36">
        <f t="shared" si="102"/>
        <v>3116650.1504291901</v>
      </c>
      <c r="G40" s="36">
        <f t="shared" si="65"/>
        <v>57586.059719976969</v>
      </c>
      <c r="H40" s="52">
        <f t="shared" si="66"/>
        <v>58737.78091437649</v>
      </c>
      <c r="I40" s="36">
        <f t="shared" si="67"/>
        <v>59912.536532664206</v>
      </c>
      <c r="J40" s="36">
        <f t="shared" si="68"/>
        <v>61110.787263317499</v>
      </c>
      <c r="K40" s="49">
        <f t="shared" si="69"/>
        <v>237347.16443033516</v>
      </c>
      <c r="L40" s="52">
        <f t="shared" si="61"/>
        <v>3116650.1504291901</v>
      </c>
      <c r="N40" s="36">
        <v>1593460.8588052259</v>
      </c>
      <c r="O40" s="36">
        <f t="shared" si="70"/>
        <v>1625330.0759813306</v>
      </c>
      <c r="P40" s="36">
        <f t="shared" ref="P40:R40" si="103">O40*1.02</f>
        <v>1657836.6775009572</v>
      </c>
      <c r="Q40" s="36">
        <f t="shared" si="103"/>
        <v>1690993.4110509763</v>
      </c>
      <c r="R40" s="36">
        <f t="shared" si="103"/>
        <v>1724813.2792719959</v>
      </c>
      <c r="S40" s="36">
        <f t="shared" si="72"/>
        <v>31869.217176104663</v>
      </c>
      <c r="T40" s="36">
        <f t="shared" si="73"/>
        <v>32506.601519626565</v>
      </c>
      <c r="U40" s="36">
        <f t="shared" si="74"/>
        <v>33156.733550019097</v>
      </c>
      <c r="V40" s="36">
        <f t="shared" si="75"/>
        <v>33819.868221019628</v>
      </c>
      <c r="W40" s="53">
        <f t="shared" si="76"/>
        <v>131352.42046676995</v>
      </c>
      <c r="X40" s="52">
        <f t="shared" si="62"/>
        <v>1724813.2792719959</v>
      </c>
      <c r="Z40" s="36">
        <v>6546915</v>
      </c>
      <c r="AB40" s="49">
        <f t="shared" si="77"/>
        <v>4841463.4297011858</v>
      </c>
      <c r="AC40" s="53">
        <f t="shared" si="78"/>
        <v>7088137.1879015025</v>
      </c>
      <c r="AD40" s="52">
        <f t="shared" si="79"/>
        <v>11929600.617602687</v>
      </c>
      <c r="AF40" s="36">
        <f t="shared" si="83"/>
        <v>-44614.113988647237</v>
      </c>
      <c r="AG40" s="77">
        <f t="shared" si="80"/>
        <v>-3.7258488334055593E-3</v>
      </c>
    </row>
    <row r="41" spans="1:33" s="46" customFormat="1" x14ac:dyDescent="0.25">
      <c r="A41" s="31" t="s">
        <v>15</v>
      </c>
      <c r="B41" s="51">
        <v>79738.736590460612</v>
      </c>
      <c r="C41" s="51">
        <f t="shared" si="63"/>
        <v>81333.511322269827</v>
      </c>
      <c r="D41" s="45">
        <f t="shared" ref="D41:F41" si="104">+C41*1.02</f>
        <v>82960.18154871522</v>
      </c>
      <c r="E41" s="45">
        <f t="shared" si="104"/>
        <v>84619.385179689532</v>
      </c>
      <c r="F41" s="45">
        <f t="shared" si="104"/>
        <v>86311.772883283324</v>
      </c>
      <c r="G41" s="45">
        <f t="shared" si="65"/>
        <v>1594.7747318092152</v>
      </c>
      <c r="H41" s="51">
        <f t="shared" si="66"/>
        <v>1626.6702264453925</v>
      </c>
      <c r="I41" s="45">
        <f t="shared" si="67"/>
        <v>1659.2036309743125</v>
      </c>
      <c r="J41" s="45">
        <f t="shared" si="68"/>
        <v>1692.3877035937912</v>
      </c>
      <c r="K41" s="48">
        <f t="shared" si="69"/>
        <v>6573.0362928227114</v>
      </c>
      <c r="L41" s="51">
        <f t="shared" si="61"/>
        <v>86311.772883283324</v>
      </c>
      <c r="N41" s="45">
        <v>6504608.1733388035</v>
      </c>
      <c r="O41" s="45">
        <f t="shared" si="70"/>
        <v>6634700.3368055793</v>
      </c>
      <c r="P41" s="45">
        <f t="shared" ref="P41:R41" si="105">O41*1.02</f>
        <v>6767394.3435416911</v>
      </c>
      <c r="Q41" s="45">
        <f t="shared" si="105"/>
        <v>6902742.2304125251</v>
      </c>
      <c r="R41" s="45">
        <f t="shared" si="105"/>
        <v>7040797.0750207761</v>
      </c>
      <c r="S41" s="45">
        <f t="shared" si="72"/>
        <v>130092.16346677579</v>
      </c>
      <c r="T41" s="45">
        <f t="shared" si="73"/>
        <v>132694.00673611183</v>
      </c>
      <c r="U41" s="45">
        <f t="shared" si="74"/>
        <v>135347.88687083405</v>
      </c>
      <c r="V41" s="45">
        <f t="shared" si="75"/>
        <v>138054.84460825101</v>
      </c>
      <c r="W41" s="54">
        <f t="shared" si="76"/>
        <v>536188.90168197267</v>
      </c>
      <c r="X41" s="51">
        <f t="shared" si="62"/>
        <v>7040797.0750207761</v>
      </c>
      <c r="Y41"/>
      <c r="Z41" s="45">
        <v>3062647</v>
      </c>
      <c r="AA41"/>
      <c r="AB41" s="48">
        <f t="shared" si="77"/>
        <v>7127108.8479040591</v>
      </c>
      <c r="AC41" s="54">
        <f t="shared" si="78"/>
        <v>3531807.7424727911</v>
      </c>
      <c r="AD41" s="51">
        <f t="shared" si="79"/>
        <v>10658916.59037685</v>
      </c>
      <c r="AF41" s="45">
        <f t="shared" si="83"/>
        <v>-38673.933389235288</v>
      </c>
      <c r="AG41" s="78">
        <f t="shared" si="80"/>
        <v>-3.6152003858547516E-3</v>
      </c>
    </row>
    <row r="42" spans="1:33" x14ac:dyDescent="0.25">
      <c r="A42" s="35" t="s">
        <v>16</v>
      </c>
      <c r="B42" s="52">
        <v>6045427.2987339711</v>
      </c>
      <c r="C42" s="52">
        <f t="shared" si="63"/>
        <v>6166335.8447086504</v>
      </c>
      <c r="D42" s="36">
        <f t="shared" ref="D42:F42" si="106">+C42*1.02</f>
        <v>6289662.5616028234</v>
      </c>
      <c r="E42" s="36">
        <f t="shared" si="106"/>
        <v>6415455.8128348803</v>
      </c>
      <c r="F42" s="36">
        <f t="shared" si="106"/>
        <v>6543764.9290915783</v>
      </c>
      <c r="G42" s="36">
        <f t="shared" si="65"/>
        <v>120908.54597467929</v>
      </c>
      <c r="H42" s="52">
        <f t="shared" si="66"/>
        <v>123326.71689417306</v>
      </c>
      <c r="I42" s="36">
        <f t="shared" si="67"/>
        <v>125793.25123205688</v>
      </c>
      <c r="J42" s="36">
        <f t="shared" si="68"/>
        <v>128309.11625669803</v>
      </c>
      <c r="K42" s="49">
        <f t="shared" si="69"/>
        <v>498337.63035760727</v>
      </c>
      <c r="L42" s="52">
        <f t="shared" si="61"/>
        <v>6543764.9290915783</v>
      </c>
      <c r="N42" s="36">
        <v>4388853.5330664879</v>
      </c>
      <c r="O42" s="36">
        <f t="shared" si="70"/>
        <v>4476630.6037278175</v>
      </c>
      <c r="P42" s="36">
        <f t="shared" ref="P42:R42" si="107">O42*1.02</f>
        <v>4566163.2158023743</v>
      </c>
      <c r="Q42" s="36">
        <f t="shared" si="107"/>
        <v>4657486.4801184218</v>
      </c>
      <c r="R42" s="36">
        <f t="shared" si="107"/>
        <v>4750636.2097207904</v>
      </c>
      <c r="S42" s="36">
        <f t="shared" si="72"/>
        <v>87777.070661329664</v>
      </c>
      <c r="T42" s="36">
        <f t="shared" si="73"/>
        <v>89532.61207455676</v>
      </c>
      <c r="U42" s="36">
        <f t="shared" si="74"/>
        <v>91323.264316047542</v>
      </c>
      <c r="V42" s="36">
        <f t="shared" si="75"/>
        <v>93149.729602368549</v>
      </c>
      <c r="W42" s="53">
        <f t="shared" si="76"/>
        <v>361782.67665430252</v>
      </c>
      <c r="X42" s="52">
        <f t="shared" si="62"/>
        <v>4750636.2097207904</v>
      </c>
      <c r="Z42" s="36">
        <v>4237823</v>
      </c>
      <c r="AB42" s="49">
        <f t="shared" si="77"/>
        <v>11294401.138812369</v>
      </c>
      <c r="AC42" s="53">
        <f t="shared" si="78"/>
        <v>3989840.1653187908</v>
      </c>
      <c r="AD42" s="52">
        <f t="shared" si="79"/>
        <v>15284241.30413116</v>
      </c>
      <c r="AF42" s="36">
        <f t="shared" si="83"/>
        <v>20441.760705696419</v>
      </c>
      <c r="AG42" s="77">
        <f t="shared" si="80"/>
        <v>1.339231470351774E-3</v>
      </c>
    </row>
    <row r="43" spans="1:33" s="46" customFormat="1" x14ac:dyDescent="0.25">
      <c r="A43" s="31" t="s">
        <v>11</v>
      </c>
      <c r="B43" s="51">
        <v>3077577.5143847107</v>
      </c>
      <c r="C43" s="51">
        <f t="shared" si="63"/>
        <v>3139129.0646724049</v>
      </c>
      <c r="D43" s="45">
        <f t="shared" ref="D43:F43" si="108">+C43*1.02</f>
        <v>3201911.6459658532</v>
      </c>
      <c r="E43" s="45">
        <f t="shared" si="108"/>
        <v>3265949.8788851704</v>
      </c>
      <c r="F43" s="45">
        <f t="shared" si="108"/>
        <v>3331268.876462874</v>
      </c>
      <c r="G43" s="45">
        <f t="shared" si="65"/>
        <v>61551.550287694205</v>
      </c>
      <c r="H43" s="51">
        <f t="shared" si="66"/>
        <v>62782.58129344834</v>
      </c>
      <c r="I43" s="45">
        <f t="shared" si="67"/>
        <v>64038.232919317205</v>
      </c>
      <c r="J43" s="45">
        <f t="shared" si="68"/>
        <v>65318.997577703558</v>
      </c>
      <c r="K43" s="48">
        <f t="shared" si="69"/>
        <v>253691.36207816331</v>
      </c>
      <c r="L43" s="51">
        <f t="shared" si="61"/>
        <v>3331268.876462874</v>
      </c>
      <c r="N43" s="45">
        <v>2058.9805836688679</v>
      </c>
      <c r="O43" s="45">
        <f t="shared" si="70"/>
        <v>2100.1601953422455</v>
      </c>
      <c r="P43" s="45">
        <f t="shared" ref="P43:R43" si="109">O43*1.02</f>
        <v>2142.1633992490906</v>
      </c>
      <c r="Q43" s="45">
        <f t="shared" si="109"/>
        <v>2185.0066672340727</v>
      </c>
      <c r="R43" s="45">
        <f t="shared" si="109"/>
        <v>2228.7068005787542</v>
      </c>
      <c r="S43" s="45">
        <f t="shared" si="72"/>
        <v>41.179611673377622</v>
      </c>
      <c r="T43" s="45">
        <f t="shared" si="73"/>
        <v>42.003203906845101</v>
      </c>
      <c r="U43" s="45">
        <f t="shared" si="74"/>
        <v>42.843267984982049</v>
      </c>
      <c r="V43" s="45">
        <f t="shared" si="75"/>
        <v>43.70013334468149</v>
      </c>
      <c r="W43" s="54">
        <f t="shared" si="76"/>
        <v>169.72621690988626</v>
      </c>
      <c r="X43" s="51">
        <f t="shared" si="62"/>
        <v>2228.7068005787542</v>
      </c>
      <c r="Y43"/>
      <c r="Z43" s="45">
        <v>4614777.335244514</v>
      </c>
      <c r="AA43"/>
      <c r="AB43" s="48">
        <f t="shared" si="77"/>
        <v>3333497.5832634526</v>
      </c>
      <c r="AC43" s="54">
        <f t="shared" si="78"/>
        <v>3945814.4904998629</v>
      </c>
      <c r="AD43" s="51">
        <f t="shared" si="79"/>
        <v>7279312.0737633156</v>
      </c>
      <c r="AF43" s="45">
        <f t="shared" si="83"/>
        <v>55144.052252047695</v>
      </c>
      <c r="AG43" s="78">
        <f t="shared" si="80"/>
        <v>7.6332737676984112E-3</v>
      </c>
    </row>
    <row r="44" spans="1:33" x14ac:dyDescent="0.25">
      <c r="A44" s="35" t="s">
        <v>6</v>
      </c>
      <c r="B44" s="52">
        <v>76311.053343359352</v>
      </c>
      <c r="C44" s="52">
        <f t="shared" si="63"/>
        <v>77837.274410226542</v>
      </c>
      <c r="D44" s="36">
        <f t="shared" ref="D44:F44" si="110">+C44*1.02</f>
        <v>79394.01989843107</v>
      </c>
      <c r="E44" s="36">
        <f t="shared" si="110"/>
        <v>80981.90029639969</v>
      </c>
      <c r="F44" s="36">
        <f t="shared" si="110"/>
        <v>82601.538302327681</v>
      </c>
      <c r="G44" s="36">
        <f t="shared" si="65"/>
        <v>1526.2210668671905</v>
      </c>
      <c r="H44" s="52">
        <f t="shared" si="66"/>
        <v>1556.7454882045276</v>
      </c>
      <c r="I44" s="36">
        <f t="shared" si="67"/>
        <v>1587.8803979686199</v>
      </c>
      <c r="J44" s="36">
        <f t="shared" si="68"/>
        <v>1619.6380059279909</v>
      </c>
      <c r="K44" s="49">
        <f t="shared" si="69"/>
        <v>6290.484958968329</v>
      </c>
      <c r="L44" s="52">
        <f t="shared" si="61"/>
        <v>82601.538302327681</v>
      </c>
      <c r="N44" s="36">
        <v>1153232.9738487657</v>
      </c>
      <c r="O44" s="36">
        <f t="shared" si="70"/>
        <v>1176297.6333257412</v>
      </c>
      <c r="P44" s="36">
        <f>O44*1.02</f>
        <v>1199823.5859922559</v>
      </c>
      <c r="Q44" s="36">
        <f>P44*1.02</f>
        <v>1223820.0577121011</v>
      </c>
      <c r="R44" s="36">
        <f>Q44*1.02</f>
        <v>1248296.4588663431</v>
      </c>
      <c r="S44" s="36">
        <f t="shared" si="72"/>
        <v>23064.659476975445</v>
      </c>
      <c r="T44" s="36">
        <f t="shared" si="73"/>
        <v>23525.952666514786</v>
      </c>
      <c r="U44" s="36">
        <f t="shared" si="74"/>
        <v>23996.471719845198</v>
      </c>
      <c r="V44" s="36">
        <f t="shared" si="75"/>
        <v>24476.40115424199</v>
      </c>
      <c r="W44" s="53">
        <f t="shared" si="76"/>
        <v>95063.485017577419</v>
      </c>
      <c r="X44" s="52">
        <f t="shared" si="62"/>
        <v>1248296.4588663431</v>
      </c>
      <c r="Z44" s="36">
        <v>5295369.8233483601</v>
      </c>
      <c r="AB44" s="49">
        <f t="shared" si="77"/>
        <v>1330897.9971686709</v>
      </c>
      <c r="AC44" s="53">
        <f t="shared" si="78"/>
        <v>5544976.8133322876</v>
      </c>
      <c r="AD44" s="52">
        <f t="shared" si="79"/>
        <v>6875874.8105009589</v>
      </c>
      <c r="AF44" s="36">
        <f t="shared" si="83"/>
        <v>-20575.643335473724</v>
      </c>
      <c r="AG44" s="77">
        <f t="shared" si="80"/>
        <v>-2.9835120941132378E-3</v>
      </c>
    </row>
    <row r="45" spans="1:33" x14ac:dyDescent="0.25">
      <c r="A45" s="65" t="s">
        <v>49</v>
      </c>
      <c r="B45" s="56">
        <f>SUM(B28:B44)</f>
        <v>276759714.57907254</v>
      </c>
      <c r="C45" s="57">
        <f>SUM(C28:C44)</f>
        <v>282294908.87065393</v>
      </c>
      <c r="D45" s="56">
        <f>SUM(D28:D44)</f>
        <v>287940807.04806703</v>
      </c>
      <c r="E45" s="56">
        <f t="shared" ref="E45" si="111">SUM(E28:E44)</f>
        <v>293699623.18902826</v>
      </c>
      <c r="F45" s="56">
        <f>SUM(F28:F44)</f>
        <v>299573615.6528089</v>
      </c>
      <c r="G45" s="56">
        <f t="shared" ref="G45" si="112">SUM(G28:G44)</f>
        <v>5535194.2915814547</v>
      </c>
      <c r="H45" s="58">
        <f t="shared" ref="H45" si="113">SUM(H28:H44)</f>
        <v>5645898.1774130892</v>
      </c>
      <c r="I45" s="58">
        <f t="shared" ref="I45" si="114">SUM(I28:I44)</f>
        <v>5758816.1409613574</v>
      </c>
      <c r="J45" s="58">
        <f t="shared" ref="J45" si="115">SUM(J28:J44)</f>
        <v>5873992.4637805736</v>
      </c>
      <c r="K45" s="58">
        <f t="shared" ref="K45" si="116">SUM(K28:K44)</f>
        <v>22813901.073736478</v>
      </c>
      <c r="L45" s="57">
        <f>SUM(L28:L44)</f>
        <v>299573615.6528089</v>
      </c>
      <c r="N45" s="64">
        <f t="shared" ref="N45" si="117">SUM(N28:N44)</f>
        <v>97350696.220927551</v>
      </c>
      <c r="O45" s="64">
        <f t="shared" ref="O45" si="118">SUM(O28:O44)</f>
        <v>99297710.145346135</v>
      </c>
      <c r="P45" s="64">
        <f t="shared" ref="P45" si="119">SUM(P28:P44)</f>
        <v>101283664.34825306</v>
      </c>
      <c r="Q45" s="64">
        <f t="shared" ref="Q45" si="120">SUM(Q28:Q44)</f>
        <v>103309337.63521814</v>
      </c>
      <c r="R45" s="64">
        <f t="shared" ref="R45" si="121">SUM(R28:R44)</f>
        <v>105375524.38792248</v>
      </c>
      <c r="S45" s="64">
        <f t="shared" ref="S45" si="122">SUM(S28:S44)</f>
        <v>1947013.9244185535</v>
      </c>
      <c r="T45" s="64">
        <f t="shared" ref="T45" si="123">SUM(T28:T44)</f>
        <v>1985954.2029069243</v>
      </c>
      <c r="U45" s="64">
        <f t="shared" ref="U45" si="124">SUM(U28:U44)</f>
        <v>2025673.2869650607</v>
      </c>
      <c r="V45" s="64">
        <f t="shared" ref="V45" si="125">SUM(V28:V44)</f>
        <v>2066186.7527043652</v>
      </c>
      <c r="W45" s="62">
        <f t="shared" ref="W45" si="126">SUM(W28:W44)</f>
        <v>8024828.1669949032</v>
      </c>
      <c r="X45" s="63">
        <f t="shared" ref="X45" si="127">SUM(X28:X44)</f>
        <v>105375524.38792248</v>
      </c>
      <c r="Z45" s="69">
        <f t="shared" ref="Z45" si="128">SUM(Z28:Z44)</f>
        <v>174148403.15859288</v>
      </c>
      <c r="AB45" s="59">
        <f t="shared" ref="AB45" si="129">SUM(AB28:AB44)</f>
        <v>404949140.04073143</v>
      </c>
      <c r="AC45" s="60">
        <f t="shared" ref="AC45" si="130">SUM(AC28:AC44)</f>
        <v>174148403.15859285</v>
      </c>
      <c r="AD45" s="61">
        <f t="shared" ref="AD45" si="131">SUM(AD28:AD44)</f>
        <v>579097543.19932449</v>
      </c>
      <c r="AF45" s="80">
        <f>SUM(AF28:AF44)</f>
        <v>6.5192580223083496E-9</v>
      </c>
      <c r="AG45" s="79">
        <f t="shared" si="80"/>
        <v>1.125761643935076E-17</v>
      </c>
    </row>
  </sheetData>
  <mergeCells count="15">
    <mergeCell ref="AB26:AD26"/>
    <mergeCell ref="A2:L2"/>
    <mergeCell ref="AF25:AG27"/>
    <mergeCell ref="N2:X2"/>
    <mergeCell ref="N25:X25"/>
    <mergeCell ref="AB2:AD2"/>
    <mergeCell ref="AB3:AD3"/>
    <mergeCell ref="AB25:AD25"/>
    <mergeCell ref="A26:A27"/>
    <mergeCell ref="G26:J26"/>
    <mergeCell ref="A3:A4"/>
    <mergeCell ref="G3:J3"/>
    <mergeCell ref="S26:V26"/>
    <mergeCell ref="S3:V3"/>
    <mergeCell ref="A25:L25"/>
  </mergeCells>
  <pageMargins left="0.2" right="0.2" top="0.2" bottom="0.2" header="0.2" footer="0.2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Grad Examples</vt:lpstr>
      <vt:lpstr>DistributionComparison</vt:lpstr>
      <vt:lpstr>Current &amp; Recomm tuit Model</vt:lpstr>
      <vt:lpstr>'Current &amp; Recomm tuit Model'!Print_Area</vt:lpstr>
      <vt:lpstr>DistributionComparison!Print_Area</vt:lpstr>
    </vt:vector>
  </TitlesOfParts>
  <Company>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L. Floit</dc:creator>
  <cp:lastModifiedBy>Suganya Sundaram</cp:lastModifiedBy>
  <cp:lastPrinted>2016-05-04T18:42:33Z</cp:lastPrinted>
  <dcterms:created xsi:type="dcterms:W3CDTF">2015-05-12T17:56:57Z</dcterms:created>
  <dcterms:modified xsi:type="dcterms:W3CDTF">2016-05-31T20:26:14Z</dcterms:modified>
</cp:coreProperties>
</file>