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271" yWindow="360" windowWidth="15480" windowHeight="11640" tabRatio="755" firstSheet="1" activeTab="3"/>
  </bookViews>
  <sheets>
    <sheet name="Lat-Lon-Only" sheetId="1" r:id="rId1"/>
    <sheet name="ThunderCreekTrail" sheetId="2" r:id="rId2"/>
    <sheet name="MaplePass" sheetId="3" r:id="rId3"/>
    <sheet name="Campgrounds" sheetId="4" r:id="rId4"/>
  </sheets>
  <definedNames/>
  <calcPr fullCalcOnLoad="1"/>
</workbook>
</file>

<file path=xl/sharedStrings.xml><?xml version="1.0" encoding="utf-8"?>
<sst xmlns="http://schemas.openxmlformats.org/spreadsheetml/2006/main" count="283" uniqueCount="175">
  <si>
    <t>Location Description</t>
  </si>
  <si>
    <t>F2-25CCF41</t>
  </si>
  <si>
    <t>63-25C7641</t>
  </si>
  <si>
    <t>13-244D441</t>
  </si>
  <si>
    <t>68-25BE341</t>
  </si>
  <si>
    <t>EA-2431541</t>
  </si>
  <si>
    <t>5C-25C3841</t>
  </si>
  <si>
    <t>08-241EB41</t>
  </si>
  <si>
    <t>CD-2429541</t>
  </si>
  <si>
    <t>47-2426E41</t>
  </si>
  <si>
    <t>22-242B641</t>
  </si>
  <si>
    <t>A9-242C841</t>
  </si>
  <si>
    <t>77-3B57041</t>
  </si>
  <si>
    <t>8E-2C70041</t>
  </si>
  <si>
    <t>D5-3B3B841</t>
  </si>
  <si>
    <t>2E-3B65841</t>
  </si>
  <si>
    <t>1C-3B7E341</t>
  </si>
  <si>
    <t>Number</t>
  </si>
  <si>
    <t>Location</t>
  </si>
  <si>
    <t>Elevation( m )</t>
  </si>
  <si>
    <t xml:space="preserve">Latitude N </t>
  </si>
  <si>
    <t xml:space="preserve">Longitude W </t>
  </si>
  <si>
    <t>F9</t>
  </si>
  <si>
    <t xml:space="preserve">tree </t>
  </si>
  <si>
    <t>N47</t>
  </si>
  <si>
    <t xml:space="preserve">Soil </t>
  </si>
  <si>
    <t>up the hill, to the right</t>
  </si>
  <si>
    <t>I4</t>
  </si>
  <si>
    <t xml:space="preserve">Panther Potholes: a big old tree before a wooden </t>
  </si>
  <si>
    <t>I6</t>
  </si>
  <si>
    <t>broken bridge , turn left to an overturned root</t>
  </si>
  <si>
    <t>M28</t>
  </si>
  <si>
    <t xml:space="preserve">Turn right at the big rock , climb the hill right below the </t>
  </si>
  <si>
    <t>N19</t>
  </si>
  <si>
    <t>hill right below the rock outcrop</t>
  </si>
  <si>
    <t>R1</t>
  </si>
  <si>
    <t>At the corner beofre the creek , big tree stub to the left</t>
  </si>
  <si>
    <t>F11</t>
  </si>
  <si>
    <t>climb up the hill, floow the fallen log, Right of the trail</t>
  </si>
  <si>
    <t>E16</t>
  </si>
  <si>
    <t xml:space="preserve">Clearing with logs, bare tree stub, two bare branchless </t>
  </si>
  <si>
    <t>F8</t>
  </si>
  <si>
    <t>trees in front of the tree, first stump on the bend</t>
  </si>
  <si>
    <t>N34</t>
  </si>
  <si>
    <t xml:space="preserve">Forth of July trail, Right of the trail junction coming down, </t>
  </si>
  <si>
    <t>N25</t>
  </si>
  <si>
    <t xml:space="preserve">besides big rock overgrown with plants </t>
  </si>
  <si>
    <t>E3-24493-41</t>
  </si>
  <si>
    <t>B0-244CF-41</t>
  </si>
  <si>
    <t>75-25CDB-41</t>
  </si>
  <si>
    <t>98-25CEB-41</t>
  </si>
  <si>
    <t>EB-24289-41</t>
  </si>
  <si>
    <t>54-3B5CF-41</t>
  </si>
  <si>
    <t>3E-3B4F2-41</t>
  </si>
  <si>
    <t>26-3B53F-41</t>
  </si>
  <si>
    <t>FB-2C740-41</t>
  </si>
  <si>
    <t>36-3B3F1-41</t>
  </si>
  <si>
    <t>96-3B433-41</t>
  </si>
  <si>
    <t>BF-3B6E1-41</t>
  </si>
  <si>
    <t>CB-3DDDA-41</t>
  </si>
  <si>
    <t>67-3B6C3-41</t>
  </si>
  <si>
    <t>68-3B726-41</t>
  </si>
  <si>
    <t>Lake Ann</t>
  </si>
  <si>
    <t>Maple Pass Trail - Lake Ann Trail fork</t>
  </si>
  <si>
    <t>Turnout west of early winter campground</t>
  </si>
  <si>
    <t>Cedar Creel trail road turnoff, just east of K…. Campground</t>
  </si>
  <si>
    <t>Maple Pass Trail - Lake Ann overlook (counterclockwise before summit)</t>
  </si>
  <si>
    <t>Maple Pass Trail - 1st Pass (counter-clockwise) - Heather Pass</t>
  </si>
  <si>
    <t>Maple Pass Trail - 2nd (higher) pass</t>
  </si>
  <si>
    <t>Lone Fir Campground (across road)</t>
  </si>
  <si>
    <t>Blue Lake Trailhead</t>
  </si>
  <si>
    <t>Easy Pass Trailhead</t>
  </si>
  <si>
    <t>East Creek Trailhead</t>
  </si>
  <si>
    <t>Canyon Creek Trailhead</t>
  </si>
  <si>
    <t>Happy Creek Nature Trail</t>
  </si>
  <si>
    <t>Ground sensor tied to bush to left and upslope of tree when facing lake</t>
  </si>
  <si>
    <t>Ground sensor tied to baby tree just uphill of main tree.  Tree just before opens up to panoramic view.</t>
  </si>
  <si>
    <t>Ground sensor at base of air tree</t>
  </si>
  <si>
    <t>Ground sensor tied to bush just downhill from air sensor</t>
  </si>
  <si>
    <t>Ground sensor tied to very young tree on Anne Lake side of main tree</t>
  </si>
  <si>
    <t>Ground by baby trees just uphill from air tree</t>
  </si>
  <si>
    <t>Ground sensor tied to baby tree in tree down road slope from main tree. Weak signal area for gps elev - bad reading.  Check topo map.</t>
  </si>
  <si>
    <t>Cutthroat Creek trail entrance</t>
  </si>
  <si>
    <t>Ground in baby tree slightly uphill &amp; towards main road from air tree</t>
  </si>
  <si>
    <t>Ground tied to baby tree at base</t>
  </si>
  <si>
    <t>Bridge Creek Trailhead</t>
  </si>
  <si>
    <t>Raining Pass trailhead/picnic area</t>
  </si>
  <si>
    <t>Ground in little tree left of main tree when parking lot is to your back</t>
  </si>
  <si>
    <t>Name</t>
  </si>
  <si>
    <t>lat</t>
  </si>
  <si>
    <t>lon</t>
  </si>
  <si>
    <t>Thunder Creek Trail</t>
  </si>
  <si>
    <t>Thunder Creek - Panther Potholes</t>
  </si>
  <si>
    <t>Fourth of July TrailNote:error in longitude here</t>
  </si>
  <si>
    <t>fourth of July Trail</t>
  </si>
  <si>
    <t>Table Mtn Trail by Mt Baker</t>
  </si>
  <si>
    <t>Shukson DOT Twin Lakes Road</t>
  </si>
  <si>
    <t>neg lon</t>
  </si>
  <si>
    <t>Lake by Mt Baker</t>
  </si>
  <si>
    <t>First rock on Thinder Creek Trail past the nature trail</t>
  </si>
  <si>
    <t>elev (m)</t>
  </si>
  <si>
    <t>Time Retrieved (PDT)</t>
  </si>
  <si>
    <t>Time Deployed</t>
  </si>
  <si>
    <t>Height in Air/Ground Distance from Main Tree (ft)</t>
  </si>
  <si>
    <t>SN</t>
  </si>
  <si>
    <t>9F-3B3B5-41</t>
  </si>
  <si>
    <t>B5-3B3C3-41</t>
  </si>
  <si>
    <t>69-3DE6F-41</t>
  </si>
  <si>
    <t>3D-3B74F-41</t>
  </si>
  <si>
    <t>BB-3B7DE-41</t>
  </si>
  <si>
    <t>N38</t>
  </si>
  <si>
    <t>I8</t>
  </si>
  <si>
    <t>NC7 (NC40)</t>
  </si>
  <si>
    <t>NC8 (NC41)</t>
  </si>
  <si>
    <t>Approx. Height(m)</t>
  </si>
  <si>
    <t>Lake Ann Trail fork</t>
  </si>
  <si>
    <t>R31</t>
  </si>
  <si>
    <t>NC6 (NC39)</t>
  </si>
  <si>
    <t>Lake Ann overlook (counterclockwise before summit)</t>
  </si>
  <si>
    <t>NC9 (NC4)</t>
  </si>
  <si>
    <t>NC5 (NC3)</t>
  </si>
  <si>
    <t>1st Pass (counter-clockwise) Heather Pass</t>
  </si>
  <si>
    <t>NC3 (NC1)</t>
  </si>
  <si>
    <t>NC12 (NC2)</t>
  </si>
  <si>
    <t>Height in Air/Ground Distance from Center of Main Tree (m)</t>
  </si>
  <si>
    <t>2nd (higher) pass</t>
  </si>
  <si>
    <t>Y4</t>
  </si>
  <si>
    <t>NC2 (NC15/NC27)</t>
  </si>
  <si>
    <t>M14</t>
  </si>
  <si>
    <t>I1</t>
  </si>
  <si>
    <t>F37</t>
  </si>
  <si>
    <t>I7</t>
  </si>
  <si>
    <t>29-3B39541</t>
  </si>
  <si>
    <t>Deployment Notes</t>
  </si>
  <si>
    <t>Retrieval Notes</t>
  </si>
  <si>
    <t>Ground rope was broken</t>
  </si>
  <si>
    <t>Air rope broken, hangs funny.  Ground sensor: lifted ~4' and tucked in a stump; no plastic wrap; teeth marks</t>
  </si>
  <si>
    <t>Ground sensor was slightly above ground.</t>
  </si>
  <si>
    <t>M20</t>
  </si>
  <si>
    <t>M21</t>
  </si>
  <si>
    <t>N1</t>
  </si>
  <si>
    <t>378754 (tidbit)</t>
  </si>
  <si>
    <t>7E-2C747-41</t>
  </si>
  <si>
    <t>Ground sensor on crooked dead tree.</t>
  </si>
  <si>
    <t>Air sensor appears to have been cut and perhaps taken down &amp; put back up</t>
  </si>
  <si>
    <t>M17</t>
  </si>
  <si>
    <t>Y7</t>
  </si>
  <si>
    <t>9F-3B6C8-41</t>
  </si>
  <si>
    <t>Air sensor may have originally been higher, but looks to have gotten caught in the wind and the rope was frayed.</t>
  </si>
  <si>
    <t>N8</t>
  </si>
  <si>
    <t>I9</t>
  </si>
  <si>
    <t>N35</t>
  </si>
  <si>
    <t>F12</t>
  </si>
  <si>
    <t>N26</t>
  </si>
  <si>
    <t>Y9</t>
  </si>
  <si>
    <t>Y5</t>
  </si>
  <si>
    <t>41-3B841-41</t>
  </si>
  <si>
    <t>4D-25D3F-41</t>
  </si>
  <si>
    <t xml:space="preserve">GPS Accuracy </t>
  </si>
  <si>
    <t>Matlab ID</t>
  </si>
  <si>
    <t>F38</t>
  </si>
  <si>
    <t>Y3</t>
  </si>
  <si>
    <t>Approx. Height (m)</t>
  </si>
  <si>
    <t>F1-3B6CA-41</t>
  </si>
  <si>
    <t>89-244B7-41</t>
  </si>
  <si>
    <t>NC4 (NC22/NC36)</t>
  </si>
  <si>
    <t>Changed elevation to 1167m from 2141m using arc gis topo. map.</t>
  </si>
  <si>
    <t>Cedar Creek trail road turnoff, just east of K…. Campground</t>
  </si>
  <si>
    <t>F6</t>
  </si>
  <si>
    <t>378753 (tidbit)</t>
  </si>
  <si>
    <t>B6-3DDD6-41</t>
  </si>
  <si>
    <t>Washington Pass</t>
  </si>
  <si>
    <t>7 Jessica steps</t>
  </si>
  <si>
    <t>Go to last parking spot, up the hill.  Ground sensor is on baby tree just behind air tree.</t>
  </si>
  <si>
    <t>Bottom of pully was loose, no londer attached to tree.  The air funnel seemed in right place.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</si>
</sst>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_(* #,##0_);_(* \(#,##0\);_(* &quot;-&quot;??_);_(@_)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[$-409]h:mm\ AM/PM;@"/>
    <numFmt numFmtId="174" formatCode="0.00000"/>
    <numFmt numFmtId="175" formatCode="0.0"/>
    <numFmt numFmtId="176" formatCode="m/d/yy\ h:mm;@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4" fontId="0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174" fontId="1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7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wrapText="1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175" fontId="0" fillId="0" borderId="0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0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174" fontId="0" fillId="0" borderId="4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4" xfId="0" applyFill="1" applyBorder="1" applyAlignment="1">
      <alignment/>
    </xf>
    <xf numFmtId="176" fontId="0" fillId="0" borderId="2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2" xfId="0" applyBorder="1" applyAlignment="1">
      <alignment wrapText="1"/>
    </xf>
    <xf numFmtId="17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4" fontId="0" fillId="0" borderId="2" xfId="0" applyNumberFormat="1" applyFont="1" applyBorder="1" applyAlignment="1">
      <alignment horizontal="center"/>
    </xf>
    <xf numFmtId="174" fontId="0" fillId="0" borderId="4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/>
    </xf>
    <xf numFmtId="2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/>
    </xf>
    <xf numFmtId="176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76" fontId="0" fillId="0" borderId="4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2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75" fontId="0" fillId="0" borderId="3" xfId="0" applyNumberForma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175" fontId="0" fillId="0" borderId="0" xfId="0" applyNumberFormat="1" applyBorder="1" applyAlignment="1">
      <alignment horizontal="center"/>
    </xf>
    <xf numFmtId="175" fontId="0" fillId="0" borderId="4" xfId="0" applyNumberForma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2" xfId="0" applyNumberFormat="1" applyFon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75" fontId="0" fillId="0" borderId="4" xfId="0" applyNumberFormat="1" applyFont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175" fontId="0" fillId="0" borderId="2" xfId="0" applyNumberFormat="1" applyBorder="1" applyAlignment="1" quotePrefix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2" fontId="0" fillId="0" borderId="2" xfId="0" applyNumberForma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2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4" xfId="0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2" fontId="0" fillId="0" borderId="4" xfId="0" applyNumberForma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4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Border="1" applyAlignment="1">
      <alignment vertical="top" wrapText="1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J34" sqref="J34"/>
    </sheetView>
  </sheetViews>
  <sheetFormatPr defaultColWidth="9.00390625" defaultRowHeight="12.75"/>
  <cols>
    <col min="2" max="2" width="10.375" style="19" bestFit="1" customWidth="1"/>
    <col min="3" max="3" width="11.875" style="0" customWidth="1"/>
  </cols>
  <sheetData>
    <row r="1" spans="1:5" ht="12.75">
      <c r="A1" s="2" t="s">
        <v>89</v>
      </c>
      <c r="B1" s="24" t="s">
        <v>90</v>
      </c>
      <c r="C1" s="2" t="s">
        <v>97</v>
      </c>
      <c r="D1" s="2" t="s">
        <v>100</v>
      </c>
      <c r="E1" t="s">
        <v>88</v>
      </c>
    </row>
    <row r="2" spans="1:5" ht="12.75">
      <c r="A2" s="18">
        <v>48.49985</v>
      </c>
      <c r="B2" s="18">
        <f>C2*-1</f>
        <v>-120.76066</v>
      </c>
      <c r="C2" s="18">
        <v>120.76066</v>
      </c>
      <c r="D2" s="14">
        <v>2121</v>
      </c>
      <c r="E2" t="s">
        <v>68</v>
      </c>
    </row>
    <row r="3" spans="1:5" ht="12.75">
      <c r="A3" s="18">
        <v>48.49985</v>
      </c>
      <c r="B3" s="18">
        <f aca="true" t="shared" si="0" ref="B3:B42">C3*-1</f>
        <v>-120.76066</v>
      </c>
      <c r="C3" s="18">
        <v>120.76066</v>
      </c>
      <c r="D3" s="14">
        <v>2121</v>
      </c>
      <c r="E3" t="s">
        <v>68</v>
      </c>
    </row>
    <row r="4" spans="1:5" ht="12.75">
      <c r="A4" s="18">
        <v>48.50513</v>
      </c>
      <c r="B4" s="18">
        <f t="shared" si="0"/>
        <v>-120.76894</v>
      </c>
      <c r="C4" s="18">
        <v>120.76894</v>
      </c>
      <c r="D4" s="14">
        <v>2024</v>
      </c>
      <c r="E4" t="s">
        <v>67</v>
      </c>
    </row>
    <row r="5" spans="1:5" ht="12.75">
      <c r="A5" s="18">
        <v>48.50513</v>
      </c>
      <c r="B5" s="18">
        <f t="shared" si="0"/>
        <v>-120.76894</v>
      </c>
      <c r="C5" s="18">
        <v>120.76894</v>
      </c>
      <c r="D5" s="14">
        <v>2024</v>
      </c>
      <c r="E5" t="s">
        <v>67</v>
      </c>
    </row>
    <row r="6" spans="1:5" ht="12.75">
      <c r="A6" s="18">
        <v>48.50537</v>
      </c>
      <c r="B6" s="18">
        <f t="shared" si="0"/>
        <v>-120.72041</v>
      </c>
      <c r="C6" s="18">
        <v>120.72041</v>
      </c>
      <c r="D6" s="14">
        <v>1390</v>
      </c>
      <c r="E6" t="s">
        <v>85</v>
      </c>
    </row>
    <row r="7" spans="1:5" ht="12.75">
      <c r="A7" s="18">
        <v>48.50537</v>
      </c>
      <c r="B7" s="18">
        <f t="shared" si="0"/>
        <v>-120.72041</v>
      </c>
      <c r="C7" s="18">
        <v>120.72041</v>
      </c>
      <c r="D7" s="14">
        <v>1390</v>
      </c>
      <c r="E7" t="s">
        <v>85</v>
      </c>
    </row>
    <row r="8" spans="1:5" ht="12.75">
      <c r="A8" s="18">
        <v>48.50595</v>
      </c>
      <c r="B8" s="18">
        <f t="shared" si="0"/>
        <v>-120.75573</v>
      </c>
      <c r="C8" s="18">
        <v>120.75573</v>
      </c>
      <c r="D8" s="14">
        <v>1729</v>
      </c>
      <c r="E8" t="s">
        <v>62</v>
      </c>
    </row>
    <row r="9" spans="1:5" ht="12.75">
      <c r="A9" s="18">
        <v>48.50595</v>
      </c>
      <c r="B9" s="18">
        <f t="shared" si="0"/>
        <v>-120.75573</v>
      </c>
      <c r="C9" s="18">
        <v>120.75573</v>
      </c>
      <c r="D9" s="14">
        <v>1729</v>
      </c>
      <c r="E9" t="s">
        <v>62</v>
      </c>
    </row>
    <row r="10" spans="1:5" ht="12.75">
      <c r="A10" s="15">
        <v>48.50817</v>
      </c>
      <c r="B10" s="18">
        <f t="shared" si="0"/>
        <v>-120.76388</v>
      </c>
      <c r="C10" s="15">
        <v>120.76388</v>
      </c>
      <c r="D10" s="13">
        <v>1843</v>
      </c>
      <c r="E10" t="s">
        <v>66</v>
      </c>
    </row>
    <row r="11" spans="1:5" ht="12.75">
      <c r="A11" s="15">
        <v>48.50817</v>
      </c>
      <c r="B11" s="18">
        <f t="shared" si="0"/>
        <v>-120.76388</v>
      </c>
      <c r="C11" s="15">
        <v>120.76388</v>
      </c>
      <c r="D11" s="13">
        <v>1843</v>
      </c>
      <c r="E11" t="s">
        <v>66</v>
      </c>
    </row>
    <row r="12" spans="1:5" ht="12.75">
      <c r="A12" s="18">
        <v>48.50891</v>
      </c>
      <c r="B12" s="18">
        <f t="shared" si="0"/>
        <v>-120.7448</v>
      </c>
      <c r="C12" s="18">
        <v>120.7448</v>
      </c>
      <c r="D12" s="14">
        <v>1672</v>
      </c>
      <c r="E12" t="s">
        <v>63</v>
      </c>
    </row>
    <row r="13" spans="1:5" ht="12.75">
      <c r="A13" s="18">
        <v>48.50891</v>
      </c>
      <c r="B13" s="18">
        <f t="shared" si="0"/>
        <v>-120.7448</v>
      </c>
      <c r="C13" s="18">
        <v>120.7448</v>
      </c>
      <c r="D13" s="14">
        <v>1672</v>
      </c>
      <c r="E13" t="s">
        <v>63</v>
      </c>
    </row>
    <row r="14" spans="1:5" ht="12.75">
      <c r="A14" s="18">
        <v>48.51798</v>
      </c>
      <c r="B14" s="18">
        <f t="shared" si="0"/>
        <v>-120.73533</v>
      </c>
      <c r="C14" s="18">
        <v>120.73533</v>
      </c>
      <c r="D14" s="14">
        <v>1516</v>
      </c>
      <c r="E14" t="s">
        <v>86</v>
      </c>
    </row>
    <row r="15" spans="1:5" ht="12.75">
      <c r="A15" s="18">
        <v>48.51798</v>
      </c>
      <c r="B15" s="18">
        <f t="shared" si="0"/>
        <v>-120.73533</v>
      </c>
      <c r="C15" s="18">
        <v>120.73533</v>
      </c>
      <c r="D15" s="14">
        <v>1516</v>
      </c>
      <c r="E15" t="s">
        <v>86</v>
      </c>
    </row>
    <row r="16" spans="1:5" ht="12.75">
      <c r="A16" s="15">
        <v>48.519</v>
      </c>
      <c r="B16" s="18">
        <f t="shared" si="0"/>
        <v>-120.67504</v>
      </c>
      <c r="C16" s="15">
        <v>120.67504</v>
      </c>
      <c r="D16" s="13">
        <v>1640</v>
      </c>
      <c r="E16" t="s">
        <v>70</v>
      </c>
    </row>
    <row r="17" spans="1:5" ht="12.75">
      <c r="A17" s="15">
        <v>48.519</v>
      </c>
      <c r="B17" s="18">
        <f t="shared" si="0"/>
        <v>-120.67504</v>
      </c>
      <c r="C17" s="15">
        <v>120.67504</v>
      </c>
      <c r="D17" s="13">
        <v>1640</v>
      </c>
      <c r="E17" t="s">
        <v>70</v>
      </c>
    </row>
    <row r="18" spans="1:5" ht="12.75">
      <c r="A18" s="17">
        <v>48.56206</v>
      </c>
      <c r="B18" s="18">
        <f t="shared" si="0"/>
        <v>-120.63631</v>
      </c>
      <c r="C18" s="17">
        <v>120.63631</v>
      </c>
      <c r="D18" s="3">
        <v>1222</v>
      </c>
      <c r="E18" t="s">
        <v>82</v>
      </c>
    </row>
    <row r="19" spans="1:5" ht="12.75">
      <c r="A19" s="17">
        <v>48.56206</v>
      </c>
      <c r="B19" s="18">
        <f t="shared" si="0"/>
        <v>-120.63631</v>
      </c>
      <c r="C19" s="17">
        <v>120.63631</v>
      </c>
      <c r="D19" s="3">
        <v>1222</v>
      </c>
      <c r="E19" t="s">
        <v>82</v>
      </c>
    </row>
    <row r="20" spans="1:5" ht="12.75">
      <c r="A20" s="18">
        <v>48.57941</v>
      </c>
      <c r="B20" s="18">
        <f t="shared" si="0"/>
        <v>-120.63326</v>
      </c>
      <c r="C20" s="18">
        <v>120.63326</v>
      </c>
      <c r="D20" s="14">
        <v>2141</v>
      </c>
      <c r="E20" t="s">
        <v>69</v>
      </c>
    </row>
    <row r="21" spans="1:5" ht="12.75">
      <c r="A21" s="18">
        <v>48.57941</v>
      </c>
      <c r="B21" s="18">
        <f t="shared" si="0"/>
        <v>-120.63326</v>
      </c>
      <c r="C21" s="18">
        <v>120.63326</v>
      </c>
      <c r="D21" s="14">
        <v>2141</v>
      </c>
      <c r="E21" t="s">
        <v>69</v>
      </c>
    </row>
    <row r="22" spans="1:5" ht="12.75">
      <c r="A22" s="18">
        <v>48.58695</v>
      </c>
      <c r="B22" s="18">
        <f t="shared" si="0"/>
        <v>-120.48913</v>
      </c>
      <c r="C22" s="18">
        <v>120.48913</v>
      </c>
      <c r="D22" s="14">
        <v>697</v>
      </c>
      <c r="E22" t="s">
        <v>65</v>
      </c>
    </row>
    <row r="23" spans="1:5" ht="12.75">
      <c r="A23" s="18">
        <v>48.58695</v>
      </c>
      <c r="B23" s="18">
        <f t="shared" si="0"/>
        <v>-120.48913</v>
      </c>
      <c r="C23" s="18">
        <v>120.48913</v>
      </c>
      <c r="D23" s="14">
        <v>697</v>
      </c>
      <c r="E23" t="s">
        <v>65</v>
      </c>
    </row>
    <row r="24" spans="1:5" ht="12.75">
      <c r="A24" s="15">
        <v>48.58819</v>
      </c>
      <c r="B24" s="18">
        <f t="shared" si="0"/>
        <v>-120.80276</v>
      </c>
      <c r="C24" s="15">
        <v>120.80276</v>
      </c>
      <c r="D24" s="13">
        <v>1133</v>
      </c>
      <c r="E24" t="s">
        <v>71</v>
      </c>
    </row>
    <row r="25" spans="1:5" ht="12.75">
      <c r="A25" s="15">
        <v>48.58819</v>
      </c>
      <c r="B25" s="18">
        <f t="shared" si="0"/>
        <v>-120.80276</v>
      </c>
      <c r="C25" s="15">
        <v>120.80276</v>
      </c>
      <c r="D25" s="13">
        <v>1133</v>
      </c>
      <c r="E25" t="s">
        <v>71</v>
      </c>
    </row>
    <row r="26" spans="1:5" ht="12.75">
      <c r="A26" s="18">
        <v>48.59751</v>
      </c>
      <c r="B26" s="18">
        <f t="shared" si="0"/>
        <v>-120.45058</v>
      </c>
      <c r="C26" s="18">
        <v>120.45058</v>
      </c>
      <c r="D26" s="14">
        <v>695</v>
      </c>
      <c r="E26" t="s">
        <v>64</v>
      </c>
    </row>
    <row r="27" spans="1:5" ht="12.75">
      <c r="A27" s="18">
        <v>48.59751</v>
      </c>
      <c r="B27" s="18">
        <f t="shared" si="0"/>
        <v>-120.45058</v>
      </c>
      <c r="C27" s="18">
        <v>120.45058</v>
      </c>
      <c r="D27" s="14">
        <v>695</v>
      </c>
      <c r="E27" t="s">
        <v>64</v>
      </c>
    </row>
    <row r="28" spans="1:5" ht="12.75">
      <c r="A28" s="15">
        <v>48.66721</v>
      </c>
      <c r="B28" s="18">
        <f t="shared" si="0"/>
        <v>-120.87299</v>
      </c>
      <c r="C28" s="15">
        <v>120.87299</v>
      </c>
      <c r="D28" s="13">
        <v>797</v>
      </c>
      <c r="E28" t="s">
        <v>72</v>
      </c>
    </row>
    <row r="29" spans="1:5" ht="12.75">
      <c r="A29" s="15">
        <v>48.66721</v>
      </c>
      <c r="B29" s="18">
        <f t="shared" si="0"/>
        <v>-120.87299</v>
      </c>
      <c r="C29" s="15">
        <v>120.87299</v>
      </c>
      <c r="D29" s="13">
        <v>797</v>
      </c>
      <c r="E29" t="s">
        <v>72</v>
      </c>
    </row>
    <row r="30" spans="1:5" ht="12.75">
      <c r="A30" s="15">
        <v>48.70633</v>
      </c>
      <c r="B30" s="18">
        <f t="shared" si="0"/>
        <v>-120.91788</v>
      </c>
      <c r="C30" s="15">
        <v>120.91788</v>
      </c>
      <c r="D30" s="13">
        <v>593</v>
      </c>
      <c r="E30" t="s">
        <v>73</v>
      </c>
    </row>
    <row r="31" spans="1:5" ht="12.75">
      <c r="A31" s="15">
        <v>48.70633</v>
      </c>
      <c r="B31" s="18">
        <f t="shared" si="0"/>
        <v>-120.91788</v>
      </c>
      <c r="C31" s="15">
        <v>120.91788</v>
      </c>
      <c r="D31" s="13">
        <v>593</v>
      </c>
      <c r="E31" t="s">
        <v>73</v>
      </c>
    </row>
    <row r="32" spans="1:5" ht="12.75">
      <c r="A32" s="17">
        <v>48.7285</v>
      </c>
      <c r="B32" s="18">
        <f t="shared" si="0"/>
        <v>-121.0565</v>
      </c>
      <c r="C32" s="17">
        <v>121.0565</v>
      </c>
      <c r="D32" s="3">
        <v>663</v>
      </c>
      <c r="E32" t="s">
        <v>74</v>
      </c>
    </row>
    <row r="33" spans="1:5" ht="12.75">
      <c r="A33" s="17">
        <v>48.7285</v>
      </c>
      <c r="B33" s="18">
        <f t="shared" si="0"/>
        <v>-121.0565</v>
      </c>
      <c r="C33" s="17">
        <v>121.0565</v>
      </c>
      <c r="D33" s="3">
        <v>663</v>
      </c>
      <c r="E33" t="s">
        <v>74</v>
      </c>
    </row>
    <row r="34" spans="1:5" ht="12.75">
      <c r="A34" s="22">
        <v>48.677</v>
      </c>
      <c r="B34" s="18">
        <f t="shared" si="0"/>
        <v>-121.0816</v>
      </c>
      <c r="C34" s="18">
        <v>121.0816</v>
      </c>
      <c r="D34" s="14">
        <v>364</v>
      </c>
      <c r="E34" s="1" t="s">
        <v>91</v>
      </c>
    </row>
    <row r="35" spans="1:5" ht="12.75">
      <c r="A35" s="22">
        <v>48.66128</v>
      </c>
      <c r="B35" s="18">
        <f t="shared" si="0"/>
        <v>-121.04389</v>
      </c>
      <c r="C35" s="18">
        <v>121.04389</v>
      </c>
      <c r="D35" s="14">
        <v>1073</v>
      </c>
      <c r="E35" s="1" t="s">
        <v>92</v>
      </c>
    </row>
    <row r="36" spans="1:5" ht="12.75">
      <c r="A36" s="22">
        <v>48.66372</v>
      </c>
      <c r="B36" s="18">
        <f t="shared" si="0"/>
        <v>-121.04859</v>
      </c>
      <c r="C36" s="18">
        <v>121.04859</v>
      </c>
      <c r="D36" s="14">
        <v>970</v>
      </c>
      <c r="E36" s="21" t="s">
        <v>91</v>
      </c>
    </row>
    <row r="37" spans="1:5" ht="12.75">
      <c r="A37" s="22">
        <v>48.66544</v>
      </c>
      <c r="B37" s="18">
        <f t="shared" si="0"/>
        <v>-121.05565</v>
      </c>
      <c r="C37" s="18">
        <v>121.05565</v>
      </c>
      <c r="D37" s="14">
        <v>745</v>
      </c>
      <c r="E37" s="21" t="s">
        <v>91</v>
      </c>
    </row>
    <row r="38" spans="1:5" ht="12.75">
      <c r="A38" s="22">
        <v>48.6696</v>
      </c>
      <c r="B38" s="18">
        <f t="shared" si="0"/>
        <v>-121.05745</v>
      </c>
      <c r="C38" s="18">
        <v>121.05745</v>
      </c>
      <c r="D38" s="14">
        <v>703</v>
      </c>
      <c r="E38" t="s">
        <v>94</v>
      </c>
    </row>
    <row r="39" spans="1:5" ht="12.75">
      <c r="A39" s="22">
        <f>48+(40+12.08/60)/60</f>
        <v>48.67002222222222</v>
      </c>
      <c r="B39" s="18">
        <f>-(121+(4+(23.6/60))/60)</f>
        <v>-121.07322222222223</v>
      </c>
      <c r="C39" s="18">
        <v>121.056</v>
      </c>
      <c r="D39" s="14">
        <v>721</v>
      </c>
      <c r="E39" t="s">
        <v>93</v>
      </c>
    </row>
    <row r="40" spans="1:5" ht="12.75">
      <c r="A40" s="23">
        <v>48.84733</v>
      </c>
      <c r="B40" s="18">
        <f t="shared" si="0"/>
        <v>-121.69585</v>
      </c>
      <c r="C40" s="26">
        <v>121.69585</v>
      </c>
      <c r="D40" s="27">
        <v>1570</v>
      </c>
      <c r="E40" t="s">
        <v>95</v>
      </c>
    </row>
    <row r="41" spans="1:5" ht="12.75">
      <c r="A41" s="23">
        <v>48.86013</v>
      </c>
      <c r="B41" s="18">
        <f t="shared" si="0"/>
        <v>-121.6841</v>
      </c>
      <c r="C41" s="26">
        <v>121.6841</v>
      </c>
      <c r="D41" s="27">
        <v>1597</v>
      </c>
      <c r="E41" t="s">
        <v>98</v>
      </c>
    </row>
    <row r="42" spans="1:5" ht="12.75">
      <c r="A42" s="23">
        <v>48.90887</v>
      </c>
      <c r="B42" s="18">
        <f t="shared" si="0"/>
        <v>-121.69666</v>
      </c>
      <c r="C42" s="26">
        <v>121.69666</v>
      </c>
      <c r="D42" s="27">
        <v>670</v>
      </c>
      <c r="E42" t="s">
        <v>96</v>
      </c>
    </row>
    <row r="43" spans="1:4" ht="12.75">
      <c r="A43" s="1"/>
      <c r="B43" s="22"/>
      <c r="C43" s="1"/>
      <c r="D43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I12" sqref="I12"/>
    </sheetView>
  </sheetViews>
  <sheetFormatPr defaultColWidth="9.00390625" defaultRowHeight="12.75"/>
  <cols>
    <col min="1" max="1" width="8.375" style="0" customWidth="1"/>
    <col min="2" max="2" width="6.50390625" style="0" customWidth="1"/>
    <col min="3" max="3" width="12.375" style="0" customWidth="1"/>
    <col min="4" max="4" width="7.50390625" style="0" customWidth="1"/>
    <col min="5" max="5" width="6.875" style="0" customWidth="1"/>
    <col min="6" max="6" width="8.00390625" style="0" customWidth="1"/>
    <col min="7" max="7" width="9.375" style="0" customWidth="1"/>
    <col min="8" max="8" width="11.00390625" style="0" customWidth="1"/>
    <col min="9" max="9" width="14.125" style="0" customWidth="1"/>
    <col min="10" max="11" width="18.375" style="0" customWidth="1"/>
    <col min="13" max="13" width="49.25390625" style="0" customWidth="1"/>
    <col min="14" max="14" width="37.375" style="0" customWidth="1"/>
    <col min="17" max="17" width="9.50390625" style="0" customWidth="1"/>
  </cols>
  <sheetData>
    <row r="1" spans="1:14" ht="38.25" customHeight="1">
      <c r="A1" t="s">
        <v>159</v>
      </c>
      <c r="B1" t="s">
        <v>17</v>
      </c>
      <c r="C1" t="s">
        <v>104</v>
      </c>
      <c r="D1" t="s">
        <v>18</v>
      </c>
      <c r="E1" s="90" t="s">
        <v>162</v>
      </c>
      <c r="F1" t="s">
        <v>19</v>
      </c>
      <c r="G1" t="s">
        <v>20</v>
      </c>
      <c r="H1" t="s">
        <v>21</v>
      </c>
      <c r="I1" t="s">
        <v>102</v>
      </c>
      <c r="J1" t="s">
        <v>101</v>
      </c>
      <c r="K1" s="20" t="s">
        <v>103</v>
      </c>
      <c r="L1" s="90" t="s">
        <v>158</v>
      </c>
      <c r="M1" t="s">
        <v>133</v>
      </c>
      <c r="N1" t="s">
        <v>134</v>
      </c>
    </row>
    <row r="2" spans="1:17" ht="12.75">
      <c r="A2" s="49">
        <v>1</v>
      </c>
      <c r="B2" s="77" t="s">
        <v>22</v>
      </c>
      <c r="C2" s="77" t="s">
        <v>108</v>
      </c>
      <c r="D2" s="77" t="s">
        <v>23</v>
      </c>
      <c r="E2" s="99">
        <f>0.3048*(15)</f>
        <v>4.572</v>
      </c>
      <c r="F2" s="49">
        <v>364</v>
      </c>
      <c r="G2" s="78">
        <v>48.677</v>
      </c>
      <c r="H2" s="78">
        <v>121.0816</v>
      </c>
      <c r="I2" s="79">
        <v>37865.458333333336</v>
      </c>
      <c r="J2" s="79">
        <v>38200.74722222222</v>
      </c>
      <c r="K2" s="82">
        <v>21.5</v>
      </c>
      <c r="L2" s="78">
        <v>8</v>
      </c>
      <c r="M2" s="5" t="s">
        <v>99</v>
      </c>
      <c r="N2" s="106"/>
      <c r="O2" s="7"/>
      <c r="P2" s="7"/>
      <c r="Q2" s="6"/>
    </row>
    <row r="3" spans="1:17" ht="12.75">
      <c r="A3" s="50">
        <v>2</v>
      </c>
      <c r="B3" s="80" t="s">
        <v>24</v>
      </c>
      <c r="C3" s="80" t="s">
        <v>109</v>
      </c>
      <c r="D3" s="80" t="s">
        <v>25</v>
      </c>
      <c r="E3" s="100"/>
      <c r="F3" s="50"/>
      <c r="G3" s="81"/>
      <c r="H3" s="81"/>
      <c r="I3" s="81"/>
      <c r="J3" s="81"/>
      <c r="K3" s="83">
        <v>11.5</v>
      </c>
      <c r="L3" s="81"/>
      <c r="M3" s="9" t="s">
        <v>26</v>
      </c>
      <c r="N3" s="107"/>
      <c r="O3" s="11"/>
      <c r="P3" s="11"/>
      <c r="Q3" s="10"/>
    </row>
    <row r="4" spans="1:17" ht="12.75">
      <c r="A4" s="37">
        <v>3</v>
      </c>
      <c r="B4" s="77" t="s">
        <v>27</v>
      </c>
      <c r="C4" s="77" t="s">
        <v>48</v>
      </c>
      <c r="D4" s="77" t="s">
        <v>23</v>
      </c>
      <c r="E4" s="99">
        <f>0.3048*(13)</f>
        <v>3.9624</v>
      </c>
      <c r="F4" s="49">
        <v>1073</v>
      </c>
      <c r="G4" s="78">
        <v>48.66128</v>
      </c>
      <c r="H4" s="78">
        <v>121.04389</v>
      </c>
      <c r="I4" s="79">
        <v>37865.61111111111</v>
      </c>
      <c r="J4" s="79">
        <v>38200.53888888889</v>
      </c>
      <c r="K4" s="82">
        <v>18.7</v>
      </c>
      <c r="L4" s="78">
        <v>16</v>
      </c>
      <c r="M4" s="5" t="s">
        <v>28</v>
      </c>
      <c r="N4" s="106" t="s">
        <v>136</v>
      </c>
      <c r="O4" s="7"/>
      <c r="P4" s="7"/>
      <c r="Q4" s="6"/>
    </row>
    <row r="5" spans="1:17" ht="12.75">
      <c r="A5" s="37">
        <v>4</v>
      </c>
      <c r="B5" s="80" t="s">
        <v>29</v>
      </c>
      <c r="C5" s="80" t="s">
        <v>49</v>
      </c>
      <c r="D5" s="80" t="s">
        <v>25</v>
      </c>
      <c r="E5" s="100"/>
      <c r="F5" s="50"/>
      <c r="G5" s="81"/>
      <c r="H5" s="81"/>
      <c r="I5" s="81"/>
      <c r="J5" s="81"/>
      <c r="K5" s="83">
        <v>6</v>
      </c>
      <c r="L5" s="81"/>
      <c r="M5" s="9" t="s">
        <v>30</v>
      </c>
      <c r="N5" s="107"/>
      <c r="O5" s="11"/>
      <c r="P5" s="11"/>
      <c r="Q5" s="10"/>
    </row>
    <row r="6" spans="1:17" ht="12.75">
      <c r="A6" s="49">
        <v>5</v>
      </c>
      <c r="B6" s="77" t="s">
        <v>31</v>
      </c>
      <c r="C6" s="77" t="s">
        <v>59</v>
      </c>
      <c r="D6" s="77" t="s">
        <v>23</v>
      </c>
      <c r="E6" s="99">
        <v>3</v>
      </c>
      <c r="F6" s="49">
        <v>970</v>
      </c>
      <c r="G6" s="78">
        <v>483.66372</v>
      </c>
      <c r="H6" s="78">
        <v>121.04859</v>
      </c>
      <c r="I6" s="79">
        <v>37865.631944444445</v>
      </c>
      <c r="J6" s="79">
        <v>38200.615277777775</v>
      </c>
      <c r="K6" s="82">
        <v>10.3</v>
      </c>
      <c r="L6" s="78">
        <v>12</v>
      </c>
      <c r="M6" s="33" t="s">
        <v>32</v>
      </c>
      <c r="N6" s="106"/>
      <c r="O6" s="7"/>
      <c r="P6" s="7"/>
      <c r="Q6" s="6"/>
    </row>
    <row r="7" spans="1:17" ht="12.75">
      <c r="A7" s="50">
        <v>6</v>
      </c>
      <c r="B7" s="80" t="s">
        <v>33</v>
      </c>
      <c r="C7" s="80" t="s">
        <v>106</v>
      </c>
      <c r="D7" s="80" t="s">
        <v>25</v>
      </c>
      <c r="E7" s="100"/>
      <c r="F7" s="50"/>
      <c r="G7" s="81"/>
      <c r="H7" s="81"/>
      <c r="I7" s="81"/>
      <c r="J7" s="81"/>
      <c r="K7" s="83">
        <v>2.4</v>
      </c>
      <c r="L7" s="81"/>
      <c r="M7" s="34" t="s">
        <v>34</v>
      </c>
      <c r="N7" s="107"/>
      <c r="O7" s="11"/>
      <c r="P7" s="11"/>
      <c r="Q7" s="10"/>
    </row>
    <row r="8" spans="1:17" ht="12.75">
      <c r="A8" s="37">
        <v>7</v>
      </c>
      <c r="B8" s="77" t="s">
        <v>35</v>
      </c>
      <c r="C8" s="77" t="s">
        <v>60</v>
      </c>
      <c r="D8" s="77" t="s">
        <v>23</v>
      </c>
      <c r="E8" s="99">
        <v>2.87</v>
      </c>
      <c r="F8" s="49">
        <v>745</v>
      </c>
      <c r="G8" s="78">
        <v>48.66544</v>
      </c>
      <c r="H8" s="78">
        <v>121.05565</v>
      </c>
      <c r="I8" s="104">
        <v>37865</v>
      </c>
      <c r="J8" s="79">
        <v>38200.62986111111</v>
      </c>
      <c r="K8" s="82">
        <v>10</v>
      </c>
      <c r="L8" s="78">
        <v>14</v>
      </c>
      <c r="M8" s="33" t="s">
        <v>36</v>
      </c>
      <c r="N8" s="106"/>
      <c r="O8" s="7"/>
      <c r="P8" s="7"/>
      <c r="Q8" s="6"/>
    </row>
    <row r="9" spans="1:17" ht="12.75">
      <c r="A9" s="37">
        <v>8</v>
      </c>
      <c r="B9" s="80" t="s">
        <v>37</v>
      </c>
      <c r="C9" s="80" t="s">
        <v>105</v>
      </c>
      <c r="D9" s="80" t="s">
        <v>25</v>
      </c>
      <c r="E9" s="100"/>
      <c r="F9" s="50"/>
      <c r="G9" s="81"/>
      <c r="H9" s="81"/>
      <c r="I9" s="81"/>
      <c r="J9" s="81"/>
      <c r="K9" s="83">
        <v>10.5</v>
      </c>
      <c r="L9" s="81"/>
      <c r="M9" s="34" t="s">
        <v>38</v>
      </c>
      <c r="N9" s="107"/>
      <c r="O9" s="11"/>
      <c r="P9" s="11"/>
      <c r="Q9" s="10"/>
    </row>
    <row r="10" spans="1:17" ht="12.75">
      <c r="A10" s="49">
        <v>9</v>
      </c>
      <c r="B10" s="77" t="s">
        <v>39</v>
      </c>
      <c r="C10" s="77" t="s">
        <v>54</v>
      </c>
      <c r="D10" s="77" t="s">
        <v>23</v>
      </c>
      <c r="E10" s="99">
        <v>3.15</v>
      </c>
      <c r="F10" s="49">
        <v>703</v>
      </c>
      <c r="G10" s="78">
        <v>48.6696</v>
      </c>
      <c r="H10" s="78">
        <v>121.05745</v>
      </c>
      <c r="I10" s="104">
        <v>37865</v>
      </c>
      <c r="J10" s="79">
        <v>38200.65625</v>
      </c>
      <c r="K10" s="82">
        <v>11.2</v>
      </c>
      <c r="L10" s="78">
        <v>44</v>
      </c>
      <c r="M10" s="33" t="s">
        <v>40</v>
      </c>
      <c r="N10" s="106"/>
      <c r="O10" s="7"/>
      <c r="P10" s="7"/>
      <c r="Q10" s="6"/>
    </row>
    <row r="11" spans="1:17" ht="12.75">
      <c r="A11" s="50">
        <v>10</v>
      </c>
      <c r="B11" s="80" t="s">
        <v>41</v>
      </c>
      <c r="C11" s="80" t="s">
        <v>107</v>
      </c>
      <c r="D11" s="80" t="s">
        <v>25</v>
      </c>
      <c r="E11" s="100"/>
      <c r="F11" s="50"/>
      <c r="G11" s="81"/>
      <c r="H11" s="81"/>
      <c r="I11" s="81"/>
      <c r="J11" s="81"/>
      <c r="K11" s="83">
        <v>1</v>
      </c>
      <c r="L11" s="81"/>
      <c r="M11" s="34" t="s">
        <v>42</v>
      </c>
      <c r="N11" s="107"/>
      <c r="O11" s="11"/>
      <c r="P11" s="11"/>
      <c r="Q11" s="10"/>
    </row>
    <row r="12" spans="1:17" ht="12.75">
      <c r="A12" s="37">
        <v>11</v>
      </c>
      <c r="B12" s="77" t="s">
        <v>43</v>
      </c>
      <c r="C12" s="77" t="s">
        <v>53</v>
      </c>
      <c r="D12" s="77" t="s">
        <v>23</v>
      </c>
      <c r="E12" s="99">
        <f>0.3048*(15)</f>
        <v>4.572</v>
      </c>
      <c r="F12" s="49">
        <v>721</v>
      </c>
      <c r="G12" s="78">
        <v>48.6878</v>
      </c>
      <c r="H12" s="78">
        <v>121.0675</v>
      </c>
      <c r="I12" s="105">
        <v>37865</v>
      </c>
      <c r="J12" s="79">
        <v>38200.42916666667</v>
      </c>
      <c r="K12" s="82">
        <v>19.3</v>
      </c>
      <c r="L12" s="78"/>
      <c r="M12" s="33" t="s">
        <v>44</v>
      </c>
      <c r="N12" s="106" t="s">
        <v>135</v>
      </c>
      <c r="O12" s="7"/>
      <c r="P12" s="7"/>
      <c r="Q12" s="6"/>
    </row>
    <row r="13" spans="1:17" ht="12.75">
      <c r="A13" s="50">
        <v>12</v>
      </c>
      <c r="B13" s="80" t="s">
        <v>45</v>
      </c>
      <c r="C13" s="80" t="s">
        <v>52</v>
      </c>
      <c r="D13" s="80" t="s">
        <v>25</v>
      </c>
      <c r="E13" s="100"/>
      <c r="F13" s="50"/>
      <c r="G13" s="81"/>
      <c r="H13" s="81"/>
      <c r="I13" s="81"/>
      <c r="J13" s="81"/>
      <c r="K13" s="83">
        <v>5</v>
      </c>
      <c r="L13" s="81"/>
      <c r="M13" s="34" t="s">
        <v>46</v>
      </c>
      <c r="N13" s="107"/>
      <c r="O13" s="11"/>
      <c r="P13" s="11"/>
      <c r="Q13" s="10"/>
    </row>
    <row r="14" ht="12.75">
      <c r="K14" s="25"/>
    </row>
    <row r="15" ht="12.75">
      <c r="K15" s="25"/>
    </row>
  </sheetData>
  <mergeCells count="6">
    <mergeCell ref="N10:N11"/>
    <mergeCell ref="N12:N13"/>
    <mergeCell ref="N2:N3"/>
    <mergeCell ref="N4:N5"/>
    <mergeCell ref="N6:N7"/>
    <mergeCell ref="N8:N9"/>
  </mergeCells>
  <printOptions/>
  <pageMargins left="0.75" right="0.75" top="1" bottom="1" header="0.5" footer="0.5"/>
  <pageSetup fitToHeight="1" fitToWidth="1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81"/>
  <sheetViews>
    <sheetView workbookViewId="0" topLeftCell="A2">
      <selection activeCell="J14" sqref="J14"/>
    </sheetView>
  </sheetViews>
  <sheetFormatPr defaultColWidth="9.00390625" defaultRowHeight="12.75"/>
  <cols>
    <col min="2" max="2" width="5.00390625" style="0" customWidth="1"/>
    <col min="3" max="3" width="10.50390625" style="0" customWidth="1"/>
    <col min="4" max="5" width="7.75390625" style="0" customWidth="1"/>
    <col min="6" max="6" width="8.875" style="0" customWidth="1"/>
    <col min="7" max="7" width="8.00390625" style="0" customWidth="1"/>
    <col min="8" max="8" width="9.625" style="0" customWidth="1"/>
    <col min="9" max="9" width="9.75390625" style="0" customWidth="1"/>
    <col min="10" max="10" width="13.375" style="0" customWidth="1"/>
    <col min="11" max="11" width="12.50390625" style="0" customWidth="1"/>
    <col min="12" max="12" width="18.375" style="0" customWidth="1"/>
    <col min="14" max="14" width="31.25390625" style="0" customWidth="1"/>
    <col min="15" max="15" width="36.75390625" style="0" customWidth="1"/>
    <col min="16" max="16" width="16.625" style="0" customWidth="1"/>
    <col min="17" max="17" width="9.50390625" style="0" customWidth="1"/>
  </cols>
  <sheetData>
    <row r="3" spans="1:32" ht="38.25" customHeight="1">
      <c r="A3" s="87" t="s">
        <v>159</v>
      </c>
      <c r="B3" s="4" t="s">
        <v>17</v>
      </c>
      <c r="C3" s="5" t="s">
        <v>104</v>
      </c>
      <c r="D3" s="5" t="s">
        <v>0</v>
      </c>
      <c r="E3" s="7" t="s">
        <v>18</v>
      </c>
      <c r="F3" s="47" t="s">
        <v>114</v>
      </c>
      <c r="G3" s="7" t="s">
        <v>19</v>
      </c>
      <c r="H3" s="5" t="s">
        <v>20</v>
      </c>
      <c r="I3" s="7" t="s">
        <v>21</v>
      </c>
      <c r="J3" s="5" t="s">
        <v>102</v>
      </c>
      <c r="K3" s="6" t="s">
        <v>101</v>
      </c>
      <c r="L3" s="28" t="s">
        <v>124</v>
      </c>
      <c r="M3" s="89" t="s">
        <v>158</v>
      </c>
      <c r="N3" s="64" t="s">
        <v>133</v>
      </c>
      <c r="O3" s="5" t="s">
        <v>134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7" customFormat="1" ht="15" customHeight="1">
      <c r="A4" s="38">
        <v>13</v>
      </c>
      <c r="B4" s="77" t="s">
        <v>110</v>
      </c>
      <c r="C4" s="49" t="s">
        <v>16</v>
      </c>
      <c r="D4" s="63" t="s">
        <v>62</v>
      </c>
      <c r="E4" s="38" t="s">
        <v>23</v>
      </c>
      <c r="F4" s="94">
        <f>0.3048*25</f>
        <v>7.62</v>
      </c>
      <c r="G4" s="38">
        <v>1729</v>
      </c>
      <c r="H4" s="48">
        <v>48.50595</v>
      </c>
      <c r="I4" s="39">
        <v>120.75573</v>
      </c>
      <c r="J4" s="45">
        <v>37871.5</v>
      </c>
      <c r="K4" s="51">
        <v>38200.45486111111</v>
      </c>
      <c r="L4" s="82">
        <f>0.3048*(3.8+15.15)</f>
        <v>5.77596</v>
      </c>
      <c r="M4" s="38">
        <v>21</v>
      </c>
      <c r="N4" s="108" t="s">
        <v>75</v>
      </c>
      <c r="O4" s="111" t="s">
        <v>137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3">
        <v>14</v>
      </c>
      <c r="B5" s="85" t="s">
        <v>111</v>
      </c>
      <c r="C5" s="37" t="s">
        <v>10</v>
      </c>
      <c r="D5" s="37"/>
      <c r="E5" s="14" t="s">
        <v>25</v>
      </c>
      <c r="F5" s="95"/>
      <c r="G5" s="1"/>
      <c r="H5" s="35"/>
      <c r="I5" s="1"/>
      <c r="J5" s="56"/>
      <c r="K5" s="57"/>
      <c r="L5" s="98">
        <f>0.3048*5.4</f>
        <v>1.6459200000000003</v>
      </c>
      <c r="M5" s="84"/>
      <c r="N5" s="109"/>
      <c r="O5" s="11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7" customFormat="1" ht="12.75">
      <c r="A6" s="38">
        <v>15</v>
      </c>
      <c r="B6" s="77" t="s">
        <v>113</v>
      </c>
      <c r="C6" s="49" t="s">
        <v>7</v>
      </c>
      <c r="D6" s="114" t="s">
        <v>115</v>
      </c>
      <c r="E6" s="38" t="s">
        <v>23</v>
      </c>
      <c r="F6" s="94">
        <v>9.14</v>
      </c>
      <c r="G6" s="38">
        <v>1672</v>
      </c>
      <c r="H6" s="48">
        <v>48.50891</v>
      </c>
      <c r="I6" s="39">
        <v>120.7448</v>
      </c>
      <c r="J6" s="45">
        <v>37871.572916666664</v>
      </c>
      <c r="K6" s="51">
        <v>38200.43194444444</v>
      </c>
      <c r="L6" s="82">
        <f>0.3048*(3.6+22.3)</f>
        <v>7.894320000000001</v>
      </c>
      <c r="M6" s="38">
        <v>14</v>
      </c>
      <c r="N6" s="110" t="s">
        <v>76</v>
      </c>
      <c r="O6" s="119" t="s">
        <v>137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27">
        <v>16</v>
      </c>
      <c r="B7" s="85" t="s">
        <v>112</v>
      </c>
      <c r="C7" s="37" t="s">
        <v>6</v>
      </c>
      <c r="D7" s="115"/>
      <c r="E7" s="14" t="s">
        <v>25</v>
      </c>
      <c r="F7" s="95"/>
      <c r="G7" s="1"/>
      <c r="H7" s="35"/>
      <c r="I7" s="1"/>
      <c r="J7" s="56"/>
      <c r="K7" s="57"/>
      <c r="L7" s="98">
        <f>0.3048*3.2</f>
        <v>0.9753600000000001</v>
      </c>
      <c r="M7" s="84"/>
      <c r="N7" s="109"/>
      <c r="O7" s="11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7" customFormat="1" ht="12.75">
      <c r="A8" s="38">
        <v>17</v>
      </c>
      <c r="B8" s="77" t="s">
        <v>116</v>
      </c>
      <c r="C8" s="58" t="s">
        <v>61</v>
      </c>
      <c r="D8" s="116" t="s">
        <v>118</v>
      </c>
      <c r="E8" s="38" t="s">
        <v>23</v>
      </c>
      <c r="F8" s="96">
        <v>8.38</v>
      </c>
      <c r="G8" s="59">
        <v>1843</v>
      </c>
      <c r="H8" s="60">
        <v>48.50817</v>
      </c>
      <c r="I8" s="61">
        <v>120.76388</v>
      </c>
      <c r="J8" s="62">
        <v>37872.47222222222</v>
      </c>
      <c r="K8" s="51">
        <v>38200.506944444445</v>
      </c>
      <c r="L8" s="82">
        <f>0.3048*(5.7+16.6)</f>
        <v>6.797040000000001</v>
      </c>
      <c r="M8" s="59">
        <v>9</v>
      </c>
      <c r="N8" s="111" t="s">
        <v>78</v>
      </c>
      <c r="O8" s="11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7">
        <v>18</v>
      </c>
      <c r="B9" s="85" t="s">
        <v>117</v>
      </c>
      <c r="C9" s="37" t="s">
        <v>5</v>
      </c>
      <c r="D9" s="117"/>
      <c r="E9" s="14" t="s">
        <v>25</v>
      </c>
      <c r="F9" s="95"/>
      <c r="G9" s="1"/>
      <c r="H9" s="35"/>
      <c r="I9" s="1"/>
      <c r="J9" s="56"/>
      <c r="K9" s="57"/>
      <c r="L9" s="98">
        <f>0.3048*6.7</f>
        <v>2.04216</v>
      </c>
      <c r="M9" s="84"/>
      <c r="N9" s="112"/>
      <c r="O9" s="11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7" customFormat="1" ht="12.75">
      <c r="A10" s="38">
        <v>19</v>
      </c>
      <c r="B10" s="77" t="s">
        <v>119</v>
      </c>
      <c r="C10" s="49" t="s">
        <v>8</v>
      </c>
      <c r="D10" s="116" t="s">
        <v>121</v>
      </c>
      <c r="E10" s="38" t="s">
        <v>23</v>
      </c>
      <c r="F10" s="94">
        <v>6.1</v>
      </c>
      <c r="G10" s="38">
        <v>2024</v>
      </c>
      <c r="H10" s="48">
        <v>48.50513</v>
      </c>
      <c r="I10" s="39">
        <v>120.76894</v>
      </c>
      <c r="J10" s="45">
        <v>37872.52777777778</v>
      </c>
      <c r="K10" s="51">
        <v>38200.53472222222</v>
      </c>
      <c r="L10" s="82">
        <f>0.3048*(8.1+12.4)</f>
        <v>6.2484</v>
      </c>
      <c r="M10" s="38">
        <v>5</v>
      </c>
      <c r="N10" s="111" t="s">
        <v>79</v>
      </c>
      <c r="O10" s="11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27">
        <v>20</v>
      </c>
      <c r="B11" s="85" t="s">
        <v>120</v>
      </c>
      <c r="C11" s="37" t="s">
        <v>4</v>
      </c>
      <c r="D11" s="117" t="s">
        <v>67</v>
      </c>
      <c r="E11" s="14" t="s">
        <v>25</v>
      </c>
      <c r="F11" s="95"/>
      <c r="G11" s="1"/>
      <c r="H11" s="35"/>
      <c r="I11" s="1"/>
      <c r="J11" s="56"/>
      <c r="K11" s="57"/>
      <c r="L11" s="98">
        <f>0.3048*15.6</f>
        <v>4.75488</v>
      </c>
      <c r="M11" s="84"/>
      <c r="N11" s="112" t="s">
        <v>79</v>
      </c>
      <c r="O11" s="11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7" customFormat="1" ht="12.75">
      <c r="A12" s="38">
        <v>21</v>
      </c>
      <c r="B12" s="86" t="s">
        <v>123</v>
      </c>
      <c r="C12" s="49" t="s">
        <v>11</v>
      </c>
      <c r="D12" s="118" t="s">
        <v>125</v>
      </c>
      <c r="E12" s="38" t="s">
        <v>23</v>
      </c>
      <c r="F12" s="94">
        <v>6.1</v>
      </c>
      <c r="G12" s="38">
        <v>2121</v>
      </c>
      <c r="H12" s="48">
        <v>48.49985</v>
      </c>
      <c r="I12" s="39">
        <v>120.76066</v>
      </c>
      <c r="J12" s="45">
        <v>37872.618055555555</v>
      </c>
      <c r="K12" s="51">
        <v>38200.561111111114</v>
      </c>
      <c r="L12" s="82">
        <f>0.3048*(4.2+2.8+10.5)</f>
        <v>5.3340000000000005</v>
      </c>
      <c r="M12" s="78">
        <v>5</v>
      </c>
      <c r="N12" s="111" t="s">
        <v>80</v>
      </c>
      <c r="O12" s="11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27">
        <v>22</v>
      </c>
      <c r="B13" s="85" t="s">
        <v>122</v>
      </c>
      <c r="C13" s="50" t="s">
        <v>2</v>
      </c>
      <c r="D13" s="115"/>
      <c r="E13" s="14" t="s">
        <v>25</v>
      </c>
      <c r="F13" s="97"/>
      <c r="G13" s="1"/>
      <c r="H13" s="9"/>
      <c r="I13" s="1"/>
      <c r="J13" s="46"/>
      <c r="K13" s="52"/>
      <c r="L13" s="98">
        <f>0.3048*7.7</f>
        <v>2.34696</v>
      </c>
      <c r="M13" s="84"/>
      <c r="N13" s="112" t="s">
        <v>80</v>
      </c>
      <c r="O13" s="11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4:32" s="7" customFormat="1" ht="12.75">
      <c r="D14" s="44"/>
      <c r="J14" s="43"/>
      <c r="K14" s="43"/>
      <c r="L14" s="36"/>
      <c r="N14" s="11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20" ht="12.75">
      <c r="B15" s="1"/>
      <c r="C15" s="1"/>
      <c r="D15" s="21"/>
      <c r="E15" s="1"/>
      <c r="F15" s="1"/>
      <c r="G15" s="1"/>
      <c r="H15" s="1"/>
      <c r="I15" s="1"/>
      <c r="J15" s="41"/>
      <c r="K15" s="30"/>
      <c r="L15" s="42"/>
      <c r="M15" s="1"/>
      <c r="N15" s="113"/>
      <c r="O15" s="1"/>
      <c r="P15" s="1"/>
      <c r="Q15" s="1"/>
      <c r="R15" s="1"/>
      <c r="S15" s="1"/>
      <c r="T15" s="1"/>
    </row>
    <row r="16" s="1" customFormat="1" ht="12.75">
      <c r="L16" s="32"/>
    </row>
    <row r="17" spans="2:20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32"/>
      <c r="M17" s="1"/>
      <c r="N17" s="1"/>
      <c r="O17" s="1"/>
      <c r="P17" s="1"/>
      <c r="Q17" s="1"/>
      <c r="R17" s="1"/>
      <c r="S17" s="1"/>
      <c r="T17" s="1"/>
    </row>
    <row r="18" spans="4:20" ht="12.7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</sheetData>
  <mergeCells count="15">
    <mergeCell ref="O12:O13"/>
    <mergeCell ref="O4:O5"/>
    <mergeCell ref="O6:O7"/>
    <mergeCell ref="O8:O9"/>
    <mergeCell ref="O10:O11"/>
    <mergeCell ref="N12:N13"/>
    <mergeCell ref="N14:N15"/>
    <mergeCell ref="D6:D7"/>
    <mergeCell ref="D8:D9"/>
    <mergeCell ref="D10:D11"/>
    <mergeCell ref="D12:D13"/>
    <mergeCell ref="N4:N5"/>
    <mergeCell ref="N6:N7"/>
    <mergeCell ref="N8:N9"/>
    <mergeCell ref="N10:N11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N81"/>
  <sheetViews>
    <sheetView tabSelected="1" workbookViewId="0" topLeftCell="D2">
      <selection activeCell="D12" sqref="D12:D13"/>
    </sheetView>
  </sheetViews>
  <sheetFormatPr defaultColWidth="9.00390625" defaultRowHeight="12.75"/>
  <cols>
    <col min="2" max="2" width="4.375" style="0" customWidth="1"/>
    <col min="3" max="3" width="12.375" style="0" customWidth="1"/>
    <col min="4" max="4" width="17.375" style="0" customWidth="1"/>
    <col min="5" max="5" width="7.625" style="0" customWidth="1"/>
    <col min="6" max="6" width="8.75390625" style="0" customWidth="1"/>
    <col min="7" max="7" width="10.50390625" style="0" customWidth="1"/>
    <col min="8" max="8" width="9.625" style="0" customWidth="1"/>
    <col min="9" max="9" width="10.50390625" style="0" customWidth="1"/>
    <col min="10" max="10" width="17.25390625" style="0" customWidth="1"/>
    <col min="11" max="11" width="13.00390625" style="0" customWidth="1"/>
    <col min="12" max="12" width="18.375" style="0" customWidth="1"/>
    <col min="13" max="13" width="8.875" style="0" customWidth="1"/>
    <col min="14" max="14" width="31.25390625" style="0" customWidth="1"/>
    <col min="15" max="15" width="33.625" style="0" customWidth="1"/>
    <col min="17" max="17" width="9.50390625" style="0" customWidth="1"/>
  </cols>
  <sheetData>
    <row r="3" spans="1:40" ht="38.25" customHeight="1">
      <c r="A3" s="88" t="s">
        <v>159</v>
      </c>
      <c r="B3" s="4" t="s">
        <v>17</v>
      </c>
      <c r="C3" s="5" t="s">
        <v>104</v>
      </c>
      <c r="D3" s="7" t="s">
        <v>0</v>
      </c>
      <c r="E3" s="5" t="s">
        <v>18</v>
      </c>
      <c r="F3" s="28" t="s">
        <v>114</v>
      </c>
      <c r="G3" s="5" t="s">
        <v>19</v>
      </c>
      <c r="H3" s="7" t="s">
        <v>20</v>
      </c>
      <c r="I3" s="5" t="s">
        <v>21</v>
      </c>
      <c r="J3" s="38" t="s">
        <v>102</v>
      </c>
      <c r="K3" s="5" t="s">
        <v>101</v>
      </c>
      <c r="L3" s="28" t="s">
        <v>124</v>
      </c>
      <c r="M3" s="63" t="s">
        <v>158</v>
      </c>
      <c r="N3" s="7" t="s">
        <v>133</v>
      </c>
      <c r="O3" s="5" t="s">
        <v>134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7" customFormat="1" ht="15" customHeight="1">
      <c r="A4" s="38">
        <v>23</v>
      </c>
      <c r="B4" s="4" t="s">
        <v>127</v>
      </c>
      <c r="C4" s="74" t="s">
        <v>1</v>
      </c>
      <c r="D4" s="132" t="s">
        <v>74</v>
      </c>
      <c r="E4" s="49" t="s">
        <v>23</v>
      </c>
      <c r="F4" s="92">
        <v>5.33</v>
      </c>
      <c r="G4" s="49">
        <v>663</v>
      </c>
      <c r="H4" s="39">
        <v>48.7285</v>
      </c>
      <c r="I4" s="48">
        <v>121.0565</v>
      </c>
      <c r="J4" s="40">
        <v>37873.59375</v>
      </c>
      <c r="K4" s="45">
        <v>38199.592361111114</v>
      </c>
      <c r="L4" s="65"/>
      <c r="M4" s="49">
        <v>16</v>
      </c>
      <c r="N4" s="125"/>
      <c r="O4" s="11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3">
        <v>24</v>
      </c>
      <c r="B5" s="8" t="s">
        <v>126</v>
      </c>
      <c r="C5" s="75" t="s">
        <v>9</v>
      </c>
      <c r="D5" s="133" t="s">
        <v>74</v>
      </c>
      <c r="E5" s="50" t="s">
        <v>25</v>
      </c>
      <c r="F5" s="93"/>
      <c r="G5" s="9"/>
      <c r="H5" s="11"/>
      <c r="I5" s="9"/>
      <c r="J5" s="68"/>
      <c r="K5" s="46"/>
      <c r="L5" s="69"/>
      <c r="M5" s="50"/>
      <c r="N5" s="126"/>
      <c r="O5" s="11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7" customFormat="1" ht="12.75">
      <c r="A6" s="78">
        <v>25</v>
      </c>
      <c r="B6" s="31" t="s">
        <v>128</v>
      </c>
      <c r="C6" s="72" t="s">
        <v>55</v>
      </c>
      <c r="D6" s="127" t="s">
        <v>73</v>
      </c>
      <c r="E6" s="37" t="s">
        <v>23</v>
      </c>
      <c r="F6" s="91">
        <v>3.81</v>
      </c>
      <c r="G6" s="37">
        <v>593</v>
      </c>
      <c r="H6" s="18">
        <v>48.70633</v>
      </c>
      <c r="I6" s="54">
        <v>120.91788</v>
      </c>
      <c r="J6" s="29">
        <v>37873.56597222222</v>
      </c>
      <c r="K6" s="56">
        <v>38199.60972222222</v>
      </c>
      <c r="L6" s="16"/>
      <c r="M6" s="53">
        <v>10</v>
      </c>
      <c r="N6" s="129"/>
      <c r="O6" s="119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>
      <c r="A7" s="3">
        <v>26</v>
      </c>
      <c r="B7" s="31" t="s">
        <v>129</v>
      </c>
      <c r="C7" s="72" t="s">
        <v>47</v>
      </c>
      <c r="D7" s="128"/>
      <c r="E7" s="37" t="s">
        <v>25</v>
      </c>
      <c r="F7" s="91"/>
      <c r="G7" s="35"/>
      <c r="H7" s="1"/>
      <c r="I7" s="35"/>
      <c r="J7" s="29"/>
      <c r="K7" s="56"/>
      <c r="L7" s="16"/>
      <c r="M7" s="37"/>
      <c r="N7" s="129"/>
      <c r="O7" s="11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7" customFormat="1" ht="12.75">
      <c r="A8" s="38">
        <v>27</v>
      </c>
      <c r="B8" s="4" t="s">
        <v>130</v>
      </c>
      <c r="C8" s="73" t="s">
        <v>132</v>
      </c>
      <c r="D8" s="130" t="s">
        <v>72</v>
      </c>
      <c r="E8" s="49" t="s">
        <v>23</v>
      </c>
      <c r="F8" s="101">
        <v>3.05</v>
      </c>
      <c r="G8" s="58">
        <v>797</v>
      </c>
      <c r="H8" s="61">
        <v>48.66721</v>
      </c>
      <c r="I8" s="60">
        <v>120.87299</v>
      </c>
      <c r="J8" s="70">
        <v>37873.541666666664</v>
      </c>
      <c r="K8" s="45">
        <v>38199.62222222222</v>
      </c>
      <c r="L8" s="65"/>
      <c r="M8" s="58">
        <v>10</v>
      </c>
      <c r="N8" s="124"/>
      <c r="O8" s="11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>
        <v>28</v>
      </c>
      <c r="B9" s="8" t="s">
        <v>131</v>
      </c>
      <c r="C9" s="76" t="s">
        <v>50</v>
      </c>
      <c r="D9" s="131"/>
      <c r="E9" s="50" t="s">
        <v>25</v>
      </c>
      <c r="F9" s="93"/>
      <c r="G9" s="9"/>
      <c r="H9" s="11"/>
      <c r="I9" s="9"/>
      <c r="J9" s="68"/>
      <c r="K9" s="46"/>
      <c r="L9" s="69"/>
      <c r="M9" s="50"/>
      <c r="N9" s="121"/>
      <c r="O9" s="11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7" customFormat="1" ht="12.75">
      <c r="A10" s="78">
        <v>29</v>
      </c>
      <c r="B10" s="31" t="s">
        <v>138</v>
      </c>
      <c r="C10" s="72" t="s">
        <v>57</v>
      </c>
      <c r="D10" s="134" t="s">
        <v>71</v>
      </c>
      <c r="E10" s="37" t="s">
        <v>23</v>
      </c>
      <c r="F10" s="91">
        <v>5.33</v>
      </c>
      <c r="G10" s="37">
        <v>1133</v>
      </c>
      <c r="H10" s="18">
        <v>48.58819</v>
      </c>
      <c r="I10" s="54">
        <v>120.80276</v>
      </c>
      <c r="J10" s="29">
        <v>37873.520833333336</v>
      </c>
      <c r="K10" s="56">
        <v>38199.634722222225</v>
      </c>
      <c r="L10" s="91">
        <f>0.3048*(2.6+1+11.5)</f>
        <v>4.60248</v>
      </c>
      <c r="M10" s="37">
        <v>9</v>
      </c>
      <c r="N10" s="120" t="s">
        <v>87</v>
      </c>
      <c r="O10" s="11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>
        <v>30</v>
      </c>
      <c r="B11" s="31" t="s">
        <v>139</v>
      </c>
      <c r="C11" s="72" t="s">
        <v>58</v>
      </c>
      <c r="D11" s="131" t="s">
        <v>71</v>
      </c>
      <c r="E11" s="37" t="s">
        <v>25</v>
      </c>
      <c r="F11" s="91"/>
      <c r="G11" s="35"/>
      <c r="H11" s="1"/>
      <c r="I11" s="35"/>
      <c r="J11" s="29"/>
      <c r="K11" s="56"/>
      <c r="L11" s="91">
        <f>0.3048*3.2</f>
        <v>0.9753600000000001</v>
      </c>
      <c r="M11" s="37"/>
      <c r="N11" s="121"/>
      <c r="O11" s="11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7" customFormat="1" ht="12.75">
      <c r="A12" s="38">
        <v>31</v>
      </c>
      <c r="B12" s="12" t="s">
        <v>140</v>
      </c>
      <c r="C12" s="74" t="s">
        <v>142</v>
      </c>
      <c r="D12" s="122" t="s">
        <v>85</v>
      </c>
      <c r="E12" s="49" t="s">
        <v>23</v>
      </c>
      <c r="F12" s="92">
        <v>5.33</v>
      </c>
      <c r="G12" s="49">
        <v>1390</v>
      </c>
      <c r="H12" s="39">
        <v>48.50537</v>
      </c>
      <c r="I12" s="48">
        <v>120.72041</v>
      </c>
      <c r="J12" s="40">
        <v>37873.47222222222</v>
      </c>
      <c r="K12" s="45">
        <v>38199.66527777778</v>
      </c>
      <c r="L12" s="92">
        <f>0.3048*10.5</f>
        <v>3.2004</v>
      </c>
      <c r="M12" s="49">
        <v>15</v>
      </c>
      <c r="N12" s="124" t="s">
        <v>143</v>
      </c>
      <c r="O12" s="111" t="s">
        <v>144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>
        <v>32</v>
      </c>
      <c r="B13" s="8" t="s">
        <v>141</v>
      </c>
      <c r="C13" s="75"/>
      <c r="D13" s="123" t="s">
        <v>85</v>
      </c>
      <c r="E13" s="50" t="s">
        <v>25</v>
      </c>
      <c r="F13" s="93"/>
      <c r="G13" s="9"/>
      <c r="H13" s="11"/>
      <c r="I13" s="9"/>
      <c r="J13" s="68"/>
      <c r="K13" s="46"/>
      <c r="L13" s="93">
        <f>0.3048*(3.8+11.1)</f>
        <v>4.54152</v>
      </c>
      <c r="M13" s="50"/>
      <c r="N13" s="121"/>
      <c r="O13" s="11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7" customFormat="1" ht="12.75">
      <c r="A14" s="78">
        <v>33</v>
      </c>
      <c r="B14" s="1" t="s">
        <v>145</v>
      </c>
      <c r="C14" s="71" t="s">
        <v>56</v>
      </c>
      <c r="D14" s="134" t="s">
        <v>70</v>
      </c>
      <c r="E14" s="37" t="s">
        <v>23</v>
      </c>
      <c r="F14" s="91">
        <v>6.86</v>
      </c>
      <c r="G14" s="37">
        <v>1640</v>
      </c>
      <c r="H14" s="14">
        <v>48.519</v>
      </c>
      <c r="I14" s="54">
        <v>120.67504</v>
      </c>
      <c r="J14" s="29">
        <v>37873.44097222222</v>
      </c>
      <c r="K14" s="56">
        <v>38199.680555555555</v>
      </c>
      <c r="L14" s="91">
        <f>0.3048*12.7</f>
        <v>3.87096</v>
      </c>
      <c r="M14" s="37">
        <v>10</v>
      </c>
      <c r="N14" s="129" t="s">
        <v>84</v>
      </c>
      <c r="O14" s="119" t="s">
        <v>148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20" ht="12.75">
      <c r="A15" s="84">
        <v>34</v>
      </c>
      <c r="B15" s="21" t="s">
        <v>146</v>
      </c>
      <c r="C15" s="71" t="s">
        <v>147</v>
      </c>
      <c r="D15" s="135"/>
      <c r="E15" s="37" t="s">
        <v>25</v>
      </c>
      <c r="F15" s="91"/>
      <c r="G15" s="37"/>
      <c r="H15" s="14"/>
      <c r="I15" s="37"/>
      <c r="J15" s="29"/>
      <c r="K15" s="56"/>
      <c r="L15" s="91">
        <f>0.3048*5.5</f>
        <v>1.6764000000000001</v>
      </c>
      <c r="M15" s="37"/>
      <c r="N15" s="129"/>
      <c r="O15" s="119"/>
      <c r="P15" s="1"/>
      <c r="Q15" s="1"/>
      <c r="R15" s="1"/>
      <c r="S15" s="1"/>
      <c r="T15" s="1"/>
    </row>
    <row r="16" spans="1:15" s="1" customFormat="1" ht="12.75">
      <c r="A16" s="78">
        <v>35</v>
      </c>
      <c r="B16" s="44" t="s">
        <v>149</v>
      </c>
      <c r="C16" s="74" t="s">
        <v>13</v>
      </c>
      <c r="D16" s="136" t="s">
        <v>69</v>
      </c>
      <c r="E16" s="49" t="s">
        <v>23</v>
      </c>
      <c r="F16" s="92">
        <v>8.38</v>
      </c>
      <c r="G16" s="49">
        <v>1167</v>
      </c>
      <c r="H16" s="39">
        <v>48.57941</v>
      </c>
      <c r="I16" s="48">
        <v>120.63326</v>
      </c>
      <c r="J16" s="40">
        <v>37873.375</v>
      </c>
      <c r="K16" s="45">
        <v>38199.69236111111</v>
      </c>
      <c r="L16" s="92">
        <f>0.3048*(4.2+15.4+5.1)</f>
        <v>7.5285600000000015</v>
      </c>
      <c r="M16" s="49">
        <v>37</v>
      </c>
      <c r="N16" s="124" t="s">
        <v>81</v>
      </c>
      <c r="O16" s="111" t="s">
        <v>166</v>
      </c>
    </row>
    <row r="17" spans="1:20" ht="12.75">
      <c r="A17" s="84">
        <v>36</v>
      </c>
      <c r="B17" s="67" t="s">
        <v>150</v>
      </c>
      <c r="C17" s="76" t="s">
        <v>51</v>
      </c>
      <c r="D17" s="131" t="s">
        <v>69</v>
      </c>
      <c r="E17" s="50" t="s">
        <v>25</v>
      </c>
      <c r="F17" s="93"/>
      <c r="G17" s="50"/>
      <c r="H17" s="66"/>
      <c r="I17" s="50"/>
      <c r="J17" s="68"/>
      <c r="K17" s="46"/>
      <c r="L17" s="93">
        <f>0.3048*10.6</f>
        <v>3.23088</v>
      </c>
      <c r="M17" s="50"/>
      <c r="N17" s="121"/>
      <c r="O17" s="112"/>
      <c r="P17" s="1"/>
      <c r="Q17" s="1"/>
      <c r="R17" s="1"/>
      <c r="S17" s="1"/>
      <c r="T17" s="1"/>
    </row>
    <row r="18" spans="1:20" ht="12.75">
      <c r="A18" s="78">
        <v>37</v>
      </c>
      <c r="B18" s="21" t="s">
        <v>151</v>
      </c>
      <c r="C18" s="71" t="s">
        <v>15</v>
      </c>
      <c r="D18" s="127" t="s">
        <v>167</v>
      </c>
      <c r="E18" s="37" t="s">
        <v>23</v>
      </c>
      <c r="F18" s="91">
        <v>2.16</v>
      </c>
      <c r="G18" s="37">
        <v>697</v>
      </c>
      <c r="H18" s="18">
        <v>48.58695</v>
      </c>
      <c r="I18" s="55">
        <v>120.48913</v>
      </c>
      <c r="J18" s="29">
        <v>37871.770833333336</v>
      </c>
      <c r="K18" s="56">
        <v>38199.720138888886</v>
      </c>
      <c r="L18" s="91">
        <f>8*0.3048</f>
        <v>2.4384</v>
      </c>
      <c r="M18" s="37">
        <v>15</v>
      </c>
      <c r="N18" s="129"/>
      <c r="O18" s="138"/>
      <c r="P18" s="1"/>
      <c r="Q18" s="1"/>
      <c r="R18" s="1"/>
      <c r="S18" s="1"/>
      <c r="T18" s="1"/>
    </row>
    <row r="19" spans="1:20" ht="12.75">
      <c r="A19" s="84">
        <v>38</v>
      </c>
      <c r="B19" s="21" t="s">
        <v>152</v>
      </c>
      <c r="C19" s="71" t="s">
        <v>12</v>
      </c>
      <c r="D19" s="127"/>
      <c r="E19" s="37" t="s">
        <v>25</v>
      </c>
      <c r="F19" s="91"/>
      <c r="G19" s="37"/>
      <c r="H19" s="14"/>
      <c r="I19" s="37"/>
      <c r="J19" s="29"/>
      <c r="K19" s="56"/>
      <c r="L19" s="91">
        <f>0.3048*5.3</f>
        <v>1.61544</v>
      </c>
      <c r="M19" s="37"/>
      <c r="N19" s="129"/>
      <c r="O19" s="138"/>
      <c r="P19" s="1"/>
      <c r="Q19" s="1"/>
      <c r="R19" s="1"/>
      <c r="S19" s="1"/>
      <c r="T19" s="1"/>
    </row>
    <row r="20" spans="1:20" ht="12.75">
      <c r="A20" s="78">
        <v>39</v>
      </c>
      <c r="B20" s="44" t="s">
        <v>153</v>
      </c>
      <c r="C20" s="74" t="s">
        <v>14</v>
      </c>
      <c r="D20" s="136" t="s">
        <v>64</v>
      </c>
      <c r="E20" s="49" t="s">
        <v>23</v>
      </c>
      <c r="F20" s="92">
        <v>1.78</v>
      </c>
      <c r="G20" s="49">
        <v>695</v>
      </c>
      <c r="H20" s="39">
        <v>48.59751</v>
      </c>
      <c r="I20" s="48">
        <v>120.45058</v>
      </c>
      <c r="J20" s="40">
        <v>37871.697916666664</v>
      </c>
      <c r="K20" s="45">
        <v>38199.73055555556</v>
      </c>
      <c r="L20" s="92">
        <f>0.3048*6.05</f>
        <v>1.8440400000000001</v>
      </c>
      <c r="M20" s="49">
        <v>11</v>
      </c>
      <c r="N20" s="125" t="s">
        <v>77</v>
      </c>
      <c r="O20" s="139"/>
      <c r="P20" s="1"/>
      <c r="Q20" s="1"/>
      <c r="R20" s="1"/>
      <c r="S20" s="1"/>
      <c r="T20" s="1"/>
    </row>
    <row r="21" spans="1:20" ht="12.75">
      <c r="A21" s="84">
        <v>40</v>
      </c>
      <c r="B21" s="67" t="s">
        <v>165</v>
      </c>
      <c r="C21" s="75" t="s">
        <v>3</v>
      </c>
      <c r="D21" s="131"/>
      <c r="E21" s="50" t="s">
        <v>25</v>
      </c>
      <c r="F21" s="93"/>
      <c r="G21" s="50"/>
      <c r="H21" s="66"/>
      <c r="I21" s="50"/>
      <c r="J21" s="68"/>
      <c r="K21" s="46"/>
      <c r="L21" s="93">
        <f>0.3048*0.4</f>
        <v>0.12192000000000001</v>
      </c>
      <c r="M21" s="50"/>
      <c r="N21" s="126"/>
      <c r="O21" s="140"/>
      <c r="P21" s="1"/>
      <c r="Q21" s="1"/>
      <c r="R21" s="1"/>
      <c r="S21" s="1"/>
      <c r="T21" s="1"/>
    </row>
    <row r="22" spans="1:20" ht="12.75">
      <c r="A22" s="78">
        <v>41</v>
      </c>
      <c r="B22" s="44" t="s">
        <v>154</v>
      </c>
      <c r="C22" s="74" t="s">
        <v>156</v>
      </c>
      <c r="D22" s="136" t="s">
        <v>82</v>
      </c>
      <c r="E22" s="49" t="s">
        <v>23</v>
      </c>
      <c r="F22" s="92">
        <v>6.86</v>
      </c>
      <c r="G22" s="49">
        <v>1222</v>
      </c>
      <c r="H22" s="39">
        <v>48.56206</v>
      </c>
      <c r="I22" s="48">
        <v>120.63631</v>
      </c>
      <c r="J22" s="40">
        <v>37873.416666666664</v>
      </c>
      <c r="K22" s="45">
        <v>38199.75763888889</v>
      </c>
      <c r="L22" s="92">
        <f>0.3048*(5.5+13.8)</f>
        <v>5.88264</v>
      </c>
      <c r="M22" s="49">
        <v>12</v>
      </c>
      <c r="N22" s="124" t="s">
        <v>83</v>
      </c>
      <c r="O22" s="139"/>
      <c r="P22" s="1"/>
      <c r="Q22" s="1"/>
      <c r="R22" s="1"/>
      <c r="S22" s="1"/>
      <c r="T22" s="1"/>
    </row>
    <row r="23" spans="1:20" ht="12.75">
      <c r="A23" s="81">
        <v>42</v>
      </c>
      <c r="B23" s="67" t="s">
        <v>155</v>
      </c>
      <c r="C23" s="75" t="s">
        <v>157</v>
      </c>
      <c r="D23" s="131"/>
      <c r="E23" s="50" t="s">
        <v>25</v>
      </c>
      <c r="F23" s="93"/>
      <c r="G23" s="50"/>
      <c r="H23" s="66"/>
      <c r="I23" s="50"/>
      <c r="J23" s="68"/>
      <c r="K23" s="46"/>
      <c r="L23" s="93">
        <f>0.3048*4</f>
        <v>1.2192</v>
      </c>
      <c r="M23" s="50"/>
      <c r="N23" s="121"/>
      <c r="O23" s="140"/>
      <c r="P23" s="1"/>
      <c r="Q23" s="1"/>
      <c r="R23" s="1"/>
      <c r="S23" s="1"/>
      <c r="T23" s="1"/>
    </row>
    <row r="24" spans="1:20" ht="12.75">
      <c r="A24" s="86">
        <v>43</v>
      </c>
      <c r="B24" s="44" t="s">
        <v>160</v>
      </c>
      <c r="C24" s="5" t="s">
        <v>163</v>
      </c>
      <c r="D24" s="132" t="s">
        <v>86</v>
      </c>
      <c r="E24" s="49" t="s">
        <v>23</v>
      </c>
      <c r="F24" s="103">
        <v>7.62</v>
      </c>
      <c r="G24" s="38">
        <v>1516</v>
      </c>
      <c r="H24" s="48">
        <v>48.51798</v>
      </c>
      <c r="I24" s="39">
        <v>120.73533</v>
      </c>
      <c r="J24" s="45">
        <v>37873.49652777778</v>
      </c>
      <c r="K24" s="40">
        <v>38199.65</v>
      </c>
      <c r="L24" s="94">
        <f>0.3048*(3.8+17)</f>
        <v>6.339840000000001</v>
      </c>
      <c r="M24" s="38">
        <v>10</v>
      </c>
      <c r="N24" s="5"/>
      <c r="O24" s="6"/>
      <c r="P24" s="1"/>
      <c r="Q24" s="1"/>
      <c r="R24" s="1"/>
      <c r="S24" s="1"/>
      <c r="T24" s="1"/>
    </row>
    <row r="25" spans="1:20" ht="12.75">
      <c r="A25" s="102">
        <v>44</v>
      </c>
      <c r="B25" s="67" t="s">
        <v>161</v>
      </c>
      <c r="C25" s="9" t="s">
        <v>164</v>
      </c>
      <c r="D25" s="137"/>
      <c r="E25" s="50" t="s">
        <v>25</v>
      </c>
      <c r="F25" s="97"/>
      <c r="G25" s="66"/>
      <c r="H25" s="50"/>
      <c r="I25" s="66"/>
      <c r="J25" s="46"/>
      <c r="K25" s="68"/>
      <c r="L25" s="97">
        <f>0.3048*(6.9)</f>
        <v>2.10312</v>
      </c>
      <c r="M25" s="66"/>
      <c r="N25" s="9"/>
      <c r="O25" s="10"/>
      <c r="P25" s="1"/>
      <c r="Q25" s="1"/>
      <c r="R25" s="1"/>
      <c r="S25" s="1"/>
      <c r="T25" s="1"/>
    </row>
    <row r="26" spans="1:20" ht="12.75">
      <c r="A26" s="141">
        <v>45</v>
      </c>
      <c r="B26" s="44" t="s">
        <v>168</v>
      </c>
      <c r="C26" s="142" t="s">
        <v>170</v>
      </c>
      <c r="D26" s="114" t="s">
        <v>171</v>
      </c>
      <c r="E26" s="86" t="s">
        <v>23</v>
      </c>
      <c r="F26" s="38"/>
      <c r="G26" s="49">
        <v>1725</v>
      </c>
      <c r="H26" s="49">
        <v>48.52745</v>
      </c>
      <c r="I26" s="38">
        <v>120.64939</v>
      </c>
      <c r="J26" s="45">
        <v>37870.680555555555</v>
      </c>
      <c r="K26" s="40">
        <v>38236.65138888889</v>
      </c>
      <c r="L26" s="49"/>
      <c r="M26" s="38">
        <v>27</v>
      </c>
      <c r="N26" s="111" t="s">
        <v>173</v>
      </c>
      <c r="O26" s="143" t="s">
        <v>174</v>
      </c>
      <c r="P26" s="1"/>
      <c r="Q26" s="1"/>
      <c r="R26" s="1"/>
      <c r="S26" s="1"/>
      <c r="T26" s="1"/>
    </row>
    <row r="27" spans="1:20" ht="12.75">
      <c r="A27" s="144">
        <v>46</v>
      </c>
      <c r="B27" s="67" t="s">
        <v>169</v>
      </c>
      <c r="C27" s="9"/>
      <c r="D27" s="117"/>
      <c r="E27" s="102" t="s">
        <v>25</v>
      </c>
      <c r="F27" s="66"/>
      <c r="G27" s="9"/>
      <c r="H27" s="50"/>
      <c r="I27" s="66"/>
      <c r="J27" s="46"/>
      <c r="K27" s="68"/>
      <c r="L27" s="50" t="s">
        <v>172</v>
      </c>
      <c r="M27" s="66"/>
      <c r="N27" s="112"/>
      <c r="O27" s="145"/>
      <c r="P27" s="1"/>
      <c r="Q27" s="1"/>
      <c r="R27" s="1"/>
      <c r="S27" s="1"/>
      <c r="T27" s="1"/>
    </row>
    <row r="28" spans="2:20" ht="12.75">
      <c r="B28" s="1"/>
      <c r="C28" s="1"/>
      <c r="D28" s="1"/>
      <c r="E28" s="1"/>
      <c r="F28" s="14"/>
      <c r="G28" s="1"/>
      <c r="H28" s="14"/>
      <c r="I28" s="14"/>
      <c r="J28" s="29"/>
      <c r="K28" s="29"/>
      <c r="L28" s="14"/>
      <c r="M28" s="14"/>
      <c r="N28" s="1"/>
      <c r="O28" s="1"/>
      <c r="P28" s="1"/>
      <c r="Q28" s="1"/>
      <c r="R28" s="1"/>
      <c r="S28" s="1"/>
      <c r="T28" s="1"/>
    </row>
    <row r="29" spans="2:20" ht="12.75">
      <c r="B29" s="1"/>
      <c r="C29" s="1"/>
      <c r="D29" s="1"/>
      <c r="E29" s="1"/>
      <c r="F29" s="14"/>
      <c r="G29" s="1"/>
      <c r="H29" s="1"/>
      <c r="I29" s="1"/>
      <c r="J29" s="29"/>
      <c r="K29" s="29"/>
      <c r="L29" s="1"/>
      <c r="M29" s="1"/>
      <c r="N29" s="1"/>
      <c r="O29" s="1"/>
      <c r="P29" s="1"/>
      <c r="Q29" s="1"/>
      <c r="R29" s="1"/>
      <c r="S29" s="1"/>
      <c r="T29" s="1"/>
    </row>
    <row r="30" spans="2:20" ht="12.75">
      <c r="B30" s="1"/>
      <c r="C30" s="1"/>
      <c r="D30" s="1"/>
      <c r="E30" s="1"/>
      <c r="F30" s="14"/>
      <c r="G30" s="1"/>
      <c r="H30" s="1"/>
      <c r="I30" s="1"/>
      <c r="J30" s="1"/>
      <c r="K30" s="29"/>
      <c r="L30" s="1"/>
      <c r="M30" s="1"/>
      <c r="N30" s="1"/>
      <c r="O30" s="1"/>
      <c r="P30" s="1"/>
      <c r="Q30" s="1"/>
      <c r="R30" s="1"/>
      <c r="S30" s="1"/>
      <c r="T30" s="1"/>
    </row>
    <row r="31" spans="2:20" ht="12.75">
      <c r="B31" s="1"/>
      <c r="C31" s="1"/>
      <c r="D31" s="1"/>
      <c r="E31" s="1"/>
      <c r="F31" s="1"/>
      <c r="G31" s="1"/>
      <c r="H31" s="1"/>
      <c r="I31" s="1"/>
      <c r="J31" s="1"/>
      <c r="K31" s="29"/>
      <c r="L31" s="1"/>
      <c r="M31" s="1"/>
      <c r="N31" s="1"/>
      <c r="O31" s="1"/>
      <c r="P31" s="1"/>
      <c r="Q31" s="1"/>
      <c r="R31" s="1"/>
      <c r="S31" s="1"/>
      <c r="T31" s="1"/>
    </row>
    <row r="32" spans="2:20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20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2:20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2:20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0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0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</sheetData>
  <mergeCells count="34">
    <mergeCell ref="D26:D27"/>
    <mergeCell ref="N26:N27"/>
    <mergeCell ref="O26:O27"/>
    <mergeCell ref="D24:D25"/>
    <mergeCell ref="N22:N23"/>
    <mergeCell ref="O18:O19"/>
    <mergeCell ref="O20:O21"/>
    <mergeCell ref="O22:O23"/>
    <mergeCell ref="N16:N17"/>
    <mergeCell ref="O16:O17"/>
    <mergeCell ref="N20:N21"/>
    <mergeCell ref="N18:N19"/>
    <mergeCell ref="D16:D17"/>
    <mergeCell ref="D18:D19"/>
    <mergeCell ref="D20:D21"/>
    <mergeCell ref="D22:D23"/>
    <mergeCell ref="N14:N15"/>
    <mergeCell ref="D4:D5"/>
    <mergeCell ref="O4:O5"/>
    <mergeCell ref="O6:O7"/>
    <mergeCell ref="O8:O9"/>
    <mergeCell ref="O10:O11"/>
    <mergeCell ref="O12:O13"/>
    <mergeCell ref="D14:D15"/>
    <mergeCell ref="O14:O15"/>
    <mergeCell ref="D10:D11"/>
    <mergeCell ref="N10:N11"/>
    <mergeCell ref="D12:D13"/>
    <mergeCell ref="N12:N13"/>
    <mergeCell ref="N4:N5"/>
    <mergeCell ref="D6:D7"/>
    <mergeCell ref="N6:N7"/>
    <mergeCell ref="D8:D9"/>
    <mergeCell ref="N8:N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 NOAA</dc:creator>
  <cp:keywords/>
  <dc:description/>
  <cp:lastModifiedBy>Grad</cp:lastModifiedBy>
  <cp:lastPrinted>2008-07-30T22:53:52Z</cp:lastPrinted>
  <dcterms:created xsi:type="dcterms:W3CDTF">2005-08-02T14:00:05Z</dcterms:created>
  <dcterms:modified xsi:type="dcterms:W3CDTF">2008-09-10T01:07:34Z</dcterms:modified>
  <cp:category/>
  <cp:version/>
  <cp:contentType/>
  <cp:contentStatus/>
</cp:coreProperties>
</file>